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nco.sharepoint.com/sites/MemoriaIntReporteSostenibilidad2024/Documentos compartidos/Cenco Malls 2025/Reporte ESG &amp; Databook Cenco Malls/"/>
    </mc:Choice>
  </mc:AlternateContent>
  <xr:revisionPtr revIDLastSave="12116" documentId="8_{25EEE8F4-BD74-684C-BF54-B9E542401512}" xr6:coauthVersionLast="47" xr6:coauthVersionMax="47" xr10:uidLastSave="{45301B05-60AF-4759-AC2F-88A4B9127187}"/>
  <workbookProtection lockStructure="1"/>
  <bookViews>
    <workbookView xWindow="-28920" yWindow="-120" windowWidth="29040" windowHeight="15720" firstSheet="12" activeTab="15" xr2:uid="{24E5B9B0-DCF5-4E37-A597-3942475E86E9}"/>
  </bookViews>
  <sheets>
    <sheet name="Inicio" sheetId="3" r:id="rId1"/>
    <sheet name="Índice" sheetId="2" r:id="rId2"/>
    <sheet name="Transparencia y divulgación" sheetId="4" r:id="rId3"/>
    <sheet name="Gobierno corporativo" sheetId="5" r:id="rId4"/>
    <sheet name="Materialidad" sheetId="6" r:id="rId5"/>
    <sheet name="Gestión de riesgos y crisis" sheetId="7" r:id="rId6"/>
    <sheet name="Ética en los Negocios" sheetId="30" r:id="rId7"/>
    <sheet name="Influencia política" sheetId="9" r:id="rId8"/>
    <sheet name="Gestión de la cadena de suminis" sheetId="10" r:id="rId9"/>
    <sheet name="Estrategia tributaria" sheetId="11" r:id="rId10"/>
    <sheet name="Seguridad de la información" sheetId="12" r:id="rId11"/>
    <sheet name="Inteligencia Artificial Respons" sheetId="13" r:id="rId12"/>
    <sheet name="Política medioambiental y siste" sheetId="14" r:id="rId13"/>
    <sheet name="Energía" sheetId="15" r:id="rId14"/>
    <sheet name="Residuos y contaminantes" sheetId="16" r:id="rId15"/>
    <sheet name="Agua" sheetId="17" r:id="rId16"/>
    <sheet name="Estrategia climática" sheetId="18" r:id="rId17"/>
    <sheet name="Gestión de productos" sheetId="21" r:id="rId18"/>
    <sheet name="Indicadores laborales" sheetId="22" r:id="rId19"/>
    <sheet name="Derechos humanos" sheetId="23" r:id="rId20"/>
    <sheet name="Gestión del capital humano" sheetId="24" r:id="rId21"/>
    <sheet name="Salud y seguridad ocupacional" sheetId="25" r:id="rId22"/>
    <sheet name="Relación con los clientes" sheetId="26" r:id="rId23"/>
    <sheet name="Relaciones comunitarias" sheetId="27" r:id="rId24"/>
    <sheet name="SASB" sheetId="29" r:id="rId25"/>
    <sheet name="GRI" sheetId="28" r:id="rId26"/>
    <sheet name="Carta de verificación" sheetId="31" r:id="rId27"/>
    <sheet name="Verificación Huella de Carbono" sheetId="32" r:id="rId28"/>
  </sheets>
  <definedNames>
    <definedName name="_xlnm._FilterDatabase" localSheetId="25" hidden="1">GRI!$A$5:$G$130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6" i="22" l="1"/>
  <c r="G74" i="22"/>
  <c r="G75" i="22"/>
  <c r="G15" i="16" l="1"/>
  <c r="F77" i="28" l="1"/>
  <c r="F75" i="28"/>
  <c r="F74" i="28"/>
  <c r="F72" i="28"/>
  <c r="F71" i="28"/>
  <c r="F64" i="28"/>
  <c r="F60" i="28"/>
  <c r="F55" i="28"/>
  <c r="F54" i="28"/>
  <c r="F50" i="28"/>
  <c r="F49" i="28"/>
  <c r="F48" i="28"/>
  <c r="F8" i="28"/>
  <c r="F51" i="28"/>
  <c r="F34" i="28"/>
  <c r="F23" i="28"/>
  <c r="F9" i="28"/>
  <c r="B27" i="5" l="1"/>
  <c r="B44" i="2"/>
  <c r="B43" i="2"/>
  <c r="B42" i="2"/>
  <c r="B30" i="2"/>
  <c r="B29" i="2"/>
  <c r="B28" i="2"/>
  <c r="B38" i="2"/>
  <c r="B37"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36" i="2"/>
  <c r="B35" i="2"/>
  <c r="B34" i="2"/>
  <c r="B33" i="2"/>
  <c r="B32" i="2"/>
  <c r="B31" i="2"/>
  <c r="B27" i="2"/>
  <c r="B26" i="2"/>
  <c r="B25" i="2"/>
  <c r="B24" i="2"/>
  <c r="B23" i="2"/>
  <c r="B22" i="2"/>
  <c r="B21" i="2"/>
  <c r="B20" i="2"/>
  <c r="B19" i="2"/>
  <c r="B18" i="2"/>
  <c r="B17" i="2"/>
  <c r="B16" i="2"/>
  <c r="B15" i="2"/>
  <c r="B14" i="2"/>
  <c r="B13" i="2"/>
  <c r="B12" i="2"/>
  <c r="B11" i="2"/>
  <c r="B10" i="2"/>
  <c r="B9" i="2"/>
  <c r="B8" i="2"/>
  <c r="B7" i="2"/>
  <c r="B6" i="2"/>
  <c r="B5" i="2"/>
  <c r="B4" i="2"/>
  <c r="I1" i="28"/>
  <c r="F76" i="28"/>
  <c r="F78" i="28"/>
  <c r="F73" i="28"/>
  <c r="F37" i="28"/>
  <c r="F35" i="28"/>
  <c r="F27" i="28"/>
  <c r="J1" i="17"/>
  <c r="J1" i="7"/>
  <c r="L1" i="6"/>
  <c r="F26" i="28"/>
  <c r="G1" i="11"/>
  <c r="F17" i="28" l="1"/>
  <c r="F79" i="28"/>
  <c r="F52" i="28"/>
  <c r="F53" i="28"/>
  <c r="F56" i="28"/>
  <c r="F57" i="28"/>
  <c r="F58" i="28"/>
  <c r="F61" i="28"/>
  <c r="F62" i="28"/>
  <c r="F63" i="28"/>
  <c r="F65" i="28"/>
  <c r="F66" i="28"/>
  <c r="F67" i="28"/>
  <c r="F68" i="28"/>
  <c r="F28" i="28"/>
  <c r="F29" i="28"/>
  <c r="F30" i="28"/>
  <c r="F31" i="28"/>
  <c r="F32" i="28"/>
  <c r="F33" i="28"/>
  <c r="F36" i="28"/>
  <c r="F38" i="28"/>
  <c r="F39" i="28"/>
  <c r="F40" i="28"/>
  <c r="F41" i="28"/>
  <c r="F42" i="28"/>
  <c r="F43" i="28"/>
  <c r="F44" i="28"/>
  <c r="F45" i="28"/>
  <c r="F46" i="28"/>
  <c r="F47" i="28"/>
  <c r="F6" i="28"/>
  <c r="F7" i="28"/>
  <c r="F10" i="28"/>
  <c r="F11" i="28"/>
  <c r="F12" i="28"/>
  <c r="F13" i="28"/>
  <c r="F14" i="28"/>
  <c r="F15" i="28"/>
  <c r="F16" i="28"/>
  <c r="F18" i="28"/>
  <c r="F19" i="28"/>
  <c r="F20" i="28"/>
  <c r="F21" i="28"/>
  <c r="F22" i="28"/>
  <c r="F24" i="28"/>
  <c r="F25" i="28"/>
  <c r="B119" i="2" l="1"/>
  <c r="B118" i="2"/>
  <c r="F1" i="4"/>
  <c r="S1" i="5"/>
  <c r="J1" i="9"/>
  <c r="H1" i="10"/>
  <c r="I1" i="12"/>
  <c r="H1" i="13"/>
  <c r="G1" i="14"/>
  <c r="J1" i="15"/>
  <c r="J1" i="16"/>
  <c r="J1" i="18"/>
  <c r="J1" i="21"/>
  <c r="K1" i="22"/>
  <c r="I1" i="23"/>
  <c r="K1" i="24"/>
  <c r="N2" i="25"/>
  <c r="K1" i="26"/>
  <c r="G1" i="29"/>
  <c r="H1" i="27"/>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future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<sst xmlns="http://schemas.openxmlformats.org/spreadsheetml/2006/main" count="2534" uniqueCount="1481">
  <si>
    <t>Reporte ESG 2025</t>
  </si>
  <si>
    <t>Indicadores de sostenibilidad con cierre al 31 de diciembre de 2025</t>
  </si>
  <si>
    <t>Índice</t>
  </si>
  <si>
    <t>Contenido</t>
  </si>
  <si>
    <t>Hoja</t>
  </si>
  <si>
    <t>Dimensión económica y gobierno corporativo</t>
  </si>
  <si>
    <t>Período, alcance y verificación externa de este reporte</t>
  </si>
  <si>
    <t>Independencia de los directores</t>
  </si>
  <si>
    <t>Estructura del Directorio</t>
  </si>
  <si>
    <t>Diversidad del Directorio</t>
  </si>
  <si>
    <t>Responsabilidad del Directorio</t>
  </si>
  <si>
    <t>Permanencia promedio de los directores</t>
  </si>
  <si>
    <t>Experiencia de los directores</t>
  </si>
  <si>
    <t>Compensación del gerente general corporativo</t>
  </si>
  <si>
    <t>Propiedad de la Administración</t>
  </si>
  <si>
    <t>Supervisión del Directorio en asuntos de sostenibilidad</t>
  </si>
  <si>
    <t>Proceso de análisis de materialidad</t>
  </si>
  <si>
    <t>Temas materiales</t>
  </si>
  <si>
    <t>Gobernanza de los riesgos</t>
  </si>
  <si>
    <t>Proceso de gestión de riesgos</t>
  </si>
  <si>
    <t>Riesgos emergentes</t>
  </si>
  <si>
    <t>Adherencia al Pacto Global de las Naciones Unidas</t>
  </si>
  <si>
    <t>Código de conducta</t>
  </si>
  <si>
    <t>Política antisoborno y anticorrupción</t>
  </si>
  <si>
    <t>Mecanismos de denuncia</t>
  </si>
  <si>
    <t>Incumplimientos del código de conducta</t>
  </si>
  <si>
    <t>Métricas de corrupción y soborno</t>
  </si>
  <si>
    <t>Contribuciones monetarias en influencia política</t>
  </si>
  <si>
    <t xml:space="preserve">Mayores contribuciones </t>
  </si>
  <si>
    <t>Alineación con el Acuerdo de París</t>
  </si>
  <si>
    <t>Código de conducta de proveedores</t>
  </si>
  <si>
    <t>Programas ASG para proveedores</t>
  </si>
  <si>
    <t>Evaluación de proveedores</t>
  </si>
  <si>
    <t>Estrategia tributaria y gobernanza</t>
  </si>
  <si>
    <t>Transparencia tributaria</t>
  </si>
  <si>
    <t>Tasa efectiva de impuestos</t>
  </si>
  <si>
    <t>Gobernanza de la seguridad de la información</t>
  </si>
  <si>
    <t>Política de seguridad de la información</t>
  </si>
  <si>
    <t>Programas de gestión de la seguridad de la información</t>
  </si>
  <si>
    <t>Política de Inteligencia Artificial Responsable</t>
  </si>
  <si>
    <t>Programas de Inteligencia Artificial Responsable</t>
  </si>
  <si>
    <t>Dimensión ambiental</t>
  </si>
  <si>
    <t>Política ambiental</t>
  </si>
  <si>
    <t>Verificación del sistema de gestión ambiental</t>
  </si>
  <si>
    <t>Programas medioambientales para la cartera inmobiliaria</t>
  </si>
  <si>
    <t>Programas de gestión de la energía</t>
  </si>
  <si>
    <t>Consumo de energía</t>
  </si>
  <si>
    <t>Generación de energía in situ</t>
  </si>
  <si>
    <t>Gestión de residuos de construcción</t>
  </si>
  <si>
    <t>Disposición de residuos</t>
  </si>
  <si>
    <t>Programas de eficiencia hídrica</t>
  </si>
  <si>
    <t>Emisiones Directas GEI (Alcance 1)</t>
  </si>
  <si>
    <t>Emisiones Indirectas GEI (Alcance 2)</t>
  </si>
  <si>
    <t>Emisiones Indirectas GEI (Alcance 3)</t>
  </si>
  <si>
    <t>Gobernanza climática</t>
  </si>
  <si>
    <t>Divulgación TCFD</t>
  </si>
  <si>
    <t>Incentivos de gestión relacionados con el clima</t>
  </si>
  <si>
    <t>Gestión de riesgos climáticos</t>
  </si>
  <si>
    <t>Riesgos financieros del cambio climático</t>
  </si>
  <si>
    <t>Análisis de escenarios climáticos</t>
  </si>
  <si>
    <t>Adaptación a los riesgos físicos del cambio climático</t>
  </si>
  <si>
    <t>Metas de reducción de emisiones</t>
  </si>
  <si>
    <t>Precio Interno del Carbono</t>
  </si>
  <si>
    <t>Compromiso Net-Zero</t>
  </si>
  <si>
    <t>Plan de Transcición a Net-Zero</t>
  </si>
  <si>
    <t>Evaluación de riesgos en biodiversidad</t>
  </si>
  <si>
    <t>Compromiso con la Biodiversidad</t>
  </si>
  <si>
    <t>Compromiso de No deforestación</t>
  </si>
  <si>
    <t>Exposición y evaluación</t>
  </si>
  <si>
    <t>Acciones de mitigación en biodiversidad</t>
  </si>
  <si>
    <t>Programas de eficiencia energética para la cartera inmobiliaria</t>
  </si>
  <si>
    <t>Atributos de los materiales de construcción</t>
  </si>
  <si>
    <t>Ingresos por edificios energéticamente eficientes</t>
  </si>
  <si>
    <t>Edificios sostenibles certificados</t>
  </si>
  <si>
    <t>Programa de Productos Sostenibles</t>
  </si>
  <si>
    <t>Dimensión social</t>
  </si>
  <si>
    <t>Compromiso con las prácticas laborales</t>
  </si>
  <si>
    <t>Programas sobre prácticas laborales</t>
  </si>
  <si>
    <t>Discriminación y acoso</t>
  </si>
  <si>
    <t>Desglose de la fuerza laboral: género</t>
  </si>
  <si>
    <t>Desglose de la fuerza laboral: raza / etnia y nacionalidad</t>
  </si>
  <si>
    <t>Indicadores de Remuneración por Género</t>
  </si>
  <si>
    <t>Cobertura sindical y de negociación colectiva para la fuerza laboral</t>
  </si>
  <si>
    <t>Compromiso con los derechos humanos</t>
  </si>
  <si>
    <t>Proceso de debida diligencia</t>
  </si>
  <si>
    <t>Evaluaciones</t>
  </si>
  <si>
    <t>Mitigaciones</t>
  </si>
  <si>
    <t xml:space="preserve">Promedio de horas de capacitación &amp; desarrollo por FTE (equivalentes a tiempo completo) </t>
  </si>
  <si>
    <t>Monto promedio gastado en capacitación &amp; desarrollo por FTE</t>
  </si>
  <si>
    <t>Capacitación &amp; desarrollo - desglose</t>
  </si>
  <si>
    <t>Programas de Desarrollo de Empleados</t>
  </si>
  <si>
    <t>Rentabilidad de la inversión en capital humano</t>
  </si>
  <si>
    <r>
      <rPr>
        <sz val="12"/>
        <color rgb="FF000000"/>
        <rFont val="Calibri"/>
        <family val="2"/>
      </rPr>
      <t>Contrataciones nuevas e internas para los últimos 4 años</t>
    </r>
    <r>
      <rPr>
        <b/>
        <sz val="12"/>
        <color rgb="FF000000"/>
        <rFont val="Calibri"/>
        <family val="2"/>
      </rPr>
      <t xml:space="preserve"> </t>
    </r>
  </si>
  <si>
    <t>Contrataciones nuevas e internas- desglose</t>
  </si>
  <si>
    <t>Rotación Total de Empleados - desglose</t>
  </si>
  <si>
    <t xml:space="preserve">Indicadores de rotación para los últimos 4 años </t>
  </si>
  <si>
    <t>Evaluaciones de desempeño individuales y/o en equipos</t>
  </si>
  <si>
    <t>Programas de incentivos de largo plazo para empleados por debajo del nivel directivo superior</t>
  </si>
  <si>
    <t>Formación y/o medidas especiales para fomentar la salud y el bienestar de los empleados</t>
  </si>
  <si>
    <t xml:space="preserve">Encuesta de bienestar de empleados </t>
  </si>
  <si>
    <t xml:space="preserve">Aspectos específicos medidos en la encuesta de motivación de empleados </t>
  </si>
  <si>
    <t xml:space="preserve">Metodología de la encuesta </t>
  </si>
  <si>
    <t>Compromiso en materia de salud y seguridad en el trabajo</t>
  </si>
  <si>
    <t>Programas de SST</t>
  </si>
  <si>
    <t>Ausentismo</t>
  </si>
  <si>
    <t>Fatalidades</t>
  </si>
  <si>
    <t>Tasa de Frecuencia de Lesiones con Tiempo Perdido (LTIFR) – Empleados</t>
  </si>
  <si>
    <t>Tasa de Frecuencia de Lesiones con Tiempo Perdido (LTIFR) – Contratistas</t>
  </si>
  <si>
    <t>Programa de Salud y Bienestar de los Arrendatarios</t>
  </si>
  <si>
    <t>Medidas de Salud y Bienestar de los Arrendatarios</t>
  </si>
  <si>
    <t>Medición de la satisfacción del cliente</t>
  </si>
  <si>
    <t>Programas de Integración Social</t>
  </si>
  <si>
    <t>Política de Compromiso con Grupos de Interés</t>
  </si>
  <si>
    <t>Programas de compromiso con Grupos de Interés</t>
  </si>
  <si>
    <t xml:space="preserve">Estándares </t>
  </si>
  <si>
    <t>Índice de Contenidos GRI</t>
  </si>
  <si>
    <t>SASB Bienes Inmobiliarios</t>
  </si>
  <si>
    <t>1.1.1
GRI 2-1, 2-2, 2-3, 2-4</t>
  </si>
  <si>
    <t>Período y alcance del reporte</t>
  </si>
  <si>
    <t>Este reporte de Cencosud Shopping S.A. (Cenco Malls) cubre el período comprendido entre el 01 de enero y el 31 de diciembre de 2025. Incluye información sobre temas ambientales, sociales y de gobernanza de las operaciones de la compañía en Chile, Perú y Colombia. La información responde indicadores solicitados por las normas de la Comisión para el Mercado Financiero (CMF) de Chile (NCG 30, modificada por la NCG 461-2021 y la NCG 519-2024); a los estándares SASB versión 2023 aplicables a la industria de Real State; y al cuestionario CSA 2025 de S&amp;P Global para la industria de Real State. Para mayor información sobre las materias tratadas en este ESG databook, escribir a: sostenibilidad@cencosud.cl</t>
  </si>
  <si>
    <t>1.1.2
GRI 2-5</t>
  </si>
  <si>
    <t>Verificación externa del reporte</t>
  </si>
  <si>
    <t>Deloitte Chile realizó una revisión de seguridad limitada sobre el contenido e indicadores de sostenibilidad incluidos en la Memoria Integrada 2025 de Cenco Malls y en este reporte, conforme a la Norma ISAE 3000 del IAASB.</t>
  </si>
  <si>
    <t xml:space="preserve">CSA 1.2.1 </t>
  </si>
  <si>
    <t>Condición</t>
  </si>
  <si>
    <t>Manfred Paulmann Koepfer</t>
  </si>
  <si>
    <t>Peter Paulmann Koepfer</t>
  </si>
  <si>
    <t>José Raúl Fernández</t>
  </si>
  <si>
    <t>Stefan Krause Niclas</t>
  </si>
  <si>
    <t>Jaime Soler Bottinelli</t>
  </si>
  <si>
    <t>Susana Carey Claro</t>
  </si>
  <si>
    <t>Eduardo Novoa Castellón</t>
  </si>
  <si>
    <t>Un director independiente es un director no ejecutivo que cumple al menos 4 de los 9 criterios totales descritos y al menos 2 de los primeros 3 criterios:</t>
  </si>
  <si>
    <t>1. No ha sido empleado por la compañía en calidad de ejecutivo durante el último año.</t>
  </si>
  <si>
    <t>2. Ningún miembro de su familia recibe pagos de la compañía/matriz/subsidiaria que exceda los USD 60.000 durante el año fiscal actual o cualquiera de los últimos 3 años fiscales, distintos de los permitidos por la definición de la Norma SEC 4200.</t>
  </si>
  <si>
    <t>3. Ningún miembro de su familia de una persona que es, o ha sido durante los últimos 3 años empleado por la compañía/matriz/subsidiaria como funcionario ejecutivo.</t>
  </si>
  <si>
    <t>4. No es asesor o consultor de la compañía o miembro de la alta gerencia de la compañía ni está asociado a una empresa que desempeñe estas funciones.</t>
  </si>
  <si>
    <t>5. No está vinculado a un cliente o proveedor importante de la empresa.</t>
  </si>
  <si>
    <t>6. No tiene contratos de servicios personales con la compañía o con un miembro de la alta gerencia de la compañía.</t>
  </si>
  <si>
    <t>7. No está afiliado a una entidad sin fines de lucro que reciba contribuciones significativas de la empresa.</t>
  </si>
  <si>
    <t>8. No es socio o empleado del auditor externo de la compañía durante el último año.</t>
  </si>
  <si>
    <t>9. No tiene ningún otro conflicto de interés que la propia Junta de Accionistas determine que significa que no puedan considerarse independientes.</t>
  </si>
  <si>
    <r>
      <t>Nota (1):</t>
    </r>
    <r>
      <rPr>
        <sz val="8"/>
        <color theme="1"/>
        <rFont val="Calibri"/>
        <family val="2"/>
      </rPr>
      <t xml:space="preserve"> las responsabilidades y facultades de los miembros del Consejo de Administración se describen en diversas normas de la legislación chilena y en los estatutos de Cenco Malls. De conformidad con la Ley N.º 18.046 de Sociedades Anónimas, las modificaciones a los estatutos deben ser aprobadas en una Asamblea Extraordinaria de Accionistas. No existe ninguna limitación a la responsabilidad de los directores conforme a la legislación chilena aplicable.
</t>
    </r>
    <r>
      <rPr>
        <b/>
        <sz val="8"/>
        <color theme="1"/>
        <rFont val="Calibri"/>
        <family val="2"/>
      </rPr>
      <t>Nota (2):</t>
    </r>
    <r>
      <rPr>
        <sz val="8"/>
        <color theme="1"/>
        <rFont val="Calibri"/>
        <family val="2"/>
      </rPr>
      <t xml:space="preserve"> dos miembros del actual Directorio de Cencosud Shopping tienen la calidad de independientes, de acuerdo con lo que establece la legislación chiena (Ley N.º 18.046 sobre Sociedades Anónimas, Artículo 50 bis). En conformidad con lo dispuesto en el primer párrafo del artículo 50 bis de la Ley N° 18.046, Cencosud Shopping S.A. debe tener al menos un director independiente.</t>
    </r>
    <r>
      <rPr>
        <b/>
        <sz val="8"/>
        <color theme="1"/>
        <rFont val="Calibri"/>
        <family val="2"/>
      </rPr>
      <t xml:space="preserve">
Nota (3):</t>
    </r>
    <r>
      <rPr>
        <sz val="8"/>
        <color theme="1"/>
        <rFont val="Calibri"/>
        <family val="2"/>
      </rPr>
      <t xml:space="preserve"> el Directorio no cumple funciones ejecutivas. Además, el Presidente del Directorio es independiente, según la definición establecida por el CSA.</t>
    </r>
  </si>
  <si>
    <t>CSA 1.2.2, 1.2.3, 1.2.6, 1.2.7</t>
  </si>
  <si>
    <t>Miembros del Directorio</t>
  </si>
  <si>
    <t>Cargo</t>
  </si>
  <si>
    <t>RUT</t>
  </si>
  <si>
    <t>Fecha incorporación al Directorio</t>
  </si>
  <si>
    <t>Fecha último nombramiento</t>
  </si>
  <si>
    <t>Permanencia en el Directorio (años)</t>
  </si>
  <si>
    <t>Género</t>
  </si>
  <si>
    <t>Edad</t>
  </si>
  <si>
    <t>Nacionalidad</t>
  </si>
  <si>
    <t>Profesión / oficio</t>
  </si>
  <si>
    <t>Independiente Si/No</t>
  </si>
  <si>
    <t>Titular/ Suplente</t>
  </si>
  <si>
    <t>¿Representa algún grupo social infrarrepresentado?</t>
  </si>
  <si>
    <t>¿Representa algún grupo de interés?</t>
  </si>
  <si>
    <t>Participación en otros Directorios</t>
  </si>
  <si>
    <t>Presidente</t>
  </si>
  <si>
    <t>7.012.865-9</t>
  </si>
  <si>
    <t>Masculino</t>
  </si>
  <si>
    <t>Chilena</t>
  </si>
  <si>
    <t>Ingeniero Comercial</t>
  </si>
  <si>
    <t>No</t>
  </si>
  <si>
    <t>Titular</t>
  </si>
  <si>
    <t>Director</t>
  </si>
  <si>
    <t>8.953.509-3</t>
  </si>
  <si>
    <t>Extranjero</t>
  </si>
  <si>
    <t>Argentina</t>
  </si>
  <si>
    <t>Ingeniero</t>
  </si>
  <si>
    <t>6.951.576-2</t>
  </si>
  <si>
    <t>7.107.025-5</t>
  </si>
  <si>
    <t>Directora</t>
  </si>
  <si>
    <t>6.283.707-1</t>
  </si>
  <si>
    <t>Femenino</t>
  </si>
  <si>
    <t>Si</t>
  </si>
  <si>
    <t>AFP</t>
  </si>
  <si>
    <t>7.836.212-K</t>
  </si>
  <si>
    <t>Ingeniero comercial</t>
  </si>
  <si>
    <r>
      <t>Nota (1):</t>
    </r>
    <r>
      <rPr>
        <sz val="8"/>
        <color theme="1"/>
        <rFont val="Calibri"/>
        <family val="2"/>
      </rPr>
      <t xml:space="preserve"> Las responsabilidades y facultades de los miembros del Consejo de Administración se describen en diversas normas de la legislación chilena y en los estatutos de Cenco Malls. De conformidad con la Ley N.º 18.046 de Sociedades Anónimas, las modificaciones a los estatutos deben ser aprobadas en una Asamblea Extraordinaria de Accionistas. No existe ninguna limitación a la responsabilidad de los directores conforme a la legislación chilena aplicable.</t>
    </r>
    <r>
      <rPr>
        <b/>
        <sz val="8"/>
        <color theme="1"/>
        <rFont val="Calibri"/>
        <family val="2"/>
      </rPr>
      <t xml:space="preserve">
Nota (2):</t>
    </r>
    <r>
      <rPr>
        <sz val="8"/>
        <color theme="1"/>
        <rFont val="Calibri"/>
        <family val="2"/>
      </rPr>
      <t xml:space="preserve"> El Directorio no cumple funciones ejecutivas. Además, el Presidente del Directorio es independiente, según la definición establecida por el CSA.</t>
    </r>
  </si>
  <si>
    <t>Permanencia promedio de los directores (años)</t>
  </si>
  <si>
    <t>CSA 1.2.4, 1.2.5</t>
  </si>
  <si>
    <t>a. Número de directores</t>
  </si>
  <si>
    <t>Titulares</t>
  </si>
  <si>
    <t>Hombres</t>
  </si>
  <si>
    <t>Mujeres</t>
  </si>
  <si>
    <t>Total</t>
  </si>
  <si>
    <t>b. Número de directores por nacionalidad</t>
  </si>
  <si>
    <t>c. Número de directores por rangos de edad</t>
  </si>
  <si>
    <t>Menos de 30 años</t>
  </si>
  <si>
    <t>Entre 30 y 40 años</t>
  </si>
  <si>
    <t>Entre 41 y 50 años</t>
  </si>
  <si>
    <t>Entre 51 y 60 años</t>
  </si>
  <si>
    <t>Entre 61 y 70 años</t>
  </si>
  <si>
    <t>Más de 70 años</t>
  </si>
  <si>
    <t>d. Número de directores por antigüedad en la organización</t>
  </si>
  <si>
    <t>Menos de 3 años</t>
  </si>
  <si>
    <t>Entre 3 y 6 años</t>
  </si>
  <si>
    <t>Más de 6 y menos de 9 años</t>
  </si>
  <si>
    <t>Entre 9 y 12 años</t>
  </si>
  <si>
    <t>Más de 12 años</t>
  </si>
  <si>
    <t>e. Número directores con discapacidad</t>
  </si>
  <si>
    <r>
      <rPr>
        <b/>
        <sz val="8"/>
        <color rgb="FF000000"/>
        <rFont val="Calibri"/>
        <family val="2"/>
      </rPr>
      <t xml:space="preserve">Nota (1): </t>
    </r>
    <r>
      <rPr>
        <sz val="8"/>
        <color rgb="FF000000"/>
        <rFont val="Calibri"/>
        <family val="2"/>
      </rPr>
      <t>en Cencosud no existen directores suplentes.</t>
    </r>
  </si>
  <si>
    <t>f. Brecha salarial</t>
  </si>
  <si>
    <t>Media de brecha salarial</t>
  </si>
  <si>
    <t>No hay brecha salarial</t>
  </si>
  <si>
    <t>Mediana de brecha salarial</t>
  </si>
  <si>
    <t>CSA 1.2.6</t>
  </si>
  <si>
    <t>Reunionesdel Directorio</t>
  </si>
  <si>
    <t>Unidad</t>
  </si>
  <si>
    <t>Asistencia promedio a reuniones del Directorio</t>
  </si>
  <si>
    <t>%</t>
  </si>
  <si>
    <r>
      <rPr>
        <sz val="8"/>
        <color rgb="FF000000"/>
        <rFont val="Calibri"/>
        <family val="2"/>
      </rPr>
      <t xml:space="preserve">Asistencia mínima requerida para todos los miembros del Directorio </t>
    </r>
    <r>
      <rPr>
        <b/>
        <sz val="8"/>
        <color rgb="FF000000"/>
        <rFont val="Calibri"/>
        <family val="2"/>
      </rPr>
      <t>(1)</t>
    </r>
  </si>
  <si>
    <t>N.A.</t>
  </si>
  <si>
    <r>
      <rPr>
        <b/>
        <sz val="8"/>
        <color rgb="FF000000"/>
        <rFont val="Calibri"/>
        <family val="2"/>
      </rPr>
      <t xml:space="preserve">Nota (1): </t>
    </r>
    <r>
      <rPr>
        <sz val="8"/>
        <color rgb="FF000000"/>
        <rFont val="Calibri"/>
        <family val="2"/>
      </rPr>
      <t>la Compañía aplica el criterio definido en la ley de sociedades anónimas. No se especifica un porcentaje mínimo.</t>
    </r>
  </si>
  <si>
    <t>Experiencia del Directorio</t>
  </si>
  <si>
    <t>CSA 1.2.8</t>
  </si>
  <si>
    <t>Matriz de conocimientos del Directorio</t>
  </si>
  <si>
    <t>La matriz de conocimientos, experiencia y habilidades de los directores se presenta en la página 38 de la Memoria Integrada 2025 de Cenco Malls S.A.</t>
  </si>
  <si>
    <t>Métricas de éxito para el CEO</t>
  </si>
  <si>
    <t>CSA 1.2.9</t>
  </si>
  <si>
    <t>Evaluación de desempeño del Gerente General</t>
  </si>
  <si>
    <t>CSA 1.2.10</t>
  </si>
  <si>
    <t>Planes de compensación de altos ejecutivos</t>
  </si>
  <si>
    <t>La Compañía cuenta con una Política de Compensaciones aplicable a todos los niveles organizacionales, incluido el gerente general y los principales ejecutivos, la cual es revisada anualmente por el Directorio. La remuneración del CEO se define considerando referencias de mercado y asesoría especializada externa, resguardando criterios de equidad interna. La compensación ejecutiva combina renta fija y remuneración variable asociada al desempeño de la Compañía, al cumplimiento de objetivos individuales y a la permanencia. Adicionalmente, los principales ejecutivos pueden participar en programas de incentivos de largo plazo (LTI) vinculados a la generación de valor sostenible y sujetos a condiciones de desempeño y permanencia. La Compañía no establece requisitos mínimos de tenencia accionaria para el CEO ni para los altos ejecutivos.</t>
  </si>
  <si>
    <t>CSA 1.2.11</t>
  </si>
  <si>
    <t>Propiedad de la empresa</t>
  </si>
  <si>
    <t>Detalle</t>
  </si>
  <si>
    <t>Porcentaje de la propiedad de la empresa en manos de los ejecutivos principales</t>
  </si>
  <si>
    <t>Nombre: Sebastián Bellocchio Cargo: Gerente General
Número de acciones: 161.180</t>
  </si>
  <si>
    <t>CSA 1.2.14, 1.2.15</t>
  </si>
  <si>
    <t>Propiedad familiar / Situación de control</t>
  </si>
  <si>
    <t>Nombre sociedad o persona natural</t>
  </si>
  <si>
    <t>N.º de acciones</t>
  </si>
  <si>
    <t>Participación directa (%)</t>
  </si>
  <si>
    <t>Descripción</t>
  </si>
  <si>
    <t>93.834.000-5</t>
  </si>
  <si>
    <t>Cencosud S.A.</t>
  </si>
  <si>
    <t>Accionista controlador directo de Cencosud Shopping S.A.; Cencosud S.A. es controlada por la familia Paulmann.</t>
  </si>
  <si>
    <t>81.201.000-K</t>
  </si>
  <si>
    <t>Cencosud Retail S.A.</t>
  </si>
  <si>
    <t>Sociedad controlada por Cencosud S.A. con el 99,96% del capital social.</t>
  </si>
  <si>
    <t>86.193.000-6</t>
  </si>
  <si>
    <t>Inversiones Quinchamalí Limitada</t>
  </si>
  <si>
    <t>Sociedad perteneciente en un 100% a miembros de la familia Paulmann.</t>
  </si>
  <si>
    <t>Total grupo controlador</t>
  </si>
  <si>
    <t>Participación directa e indirecta del grupo controlador en Cenco Malls.</t>
  </si>
  <si>
    <r>
      <rPr>
        <b/>
        <sz val="8"/>
        <color rgb="FF000000"/>
        <rFont val="Calibri"/>
        <family val="2"/>
      </rPr>
      <t>Nota (1):</t>
    </r>
    <r>
      <rPr>
        <sz val="8"/>
        <color rgb="FF000000"/>
        <rFont val="Calibri"/>
        <family val="2"/>
      </rPr>
      <t xml:space="preserve"> en la Compañía no existen accionistas mayoritarios, ni participan tenedores de ADRS u otros certificados emitidos en el extranjero.</t>
    </r>
  </si>
  <si>
    <r>
      <rPr>
        <b/>
        <sz val="8"/>
        <color rgb="FF000000"/>
        <rFont val="Calibri"/>
        <family val="2"/>
      </rPr>
      <t>Nota (2):</t>
    </r>
    <r>
      <rPr>
        <sz val="8"/>
        <color rgb="FF000000"/>
        <rFont val="Calibri"/>
        <family val="2"/>
      </rPr>
      <t xml:space="preserve"> no se identifican instituciones gubernamentales que posean individualmente más del 5% de los derechos de voto de Cencosud.</t>
    </r>
  </si>
  <si>
    <r>
      <rPr>
        <b/>
        <sz val="8"/>
        <color rgb="FF000000"/>
        <rFont val="Calibri"/>
        <family val="2"/>
      </rPr>
      <t>Nota (3):</t>
    </r>
    <r>
      <rPr>
        <sz val="8"/>
        <color rgb="FF000000"/>
        <rFont val="Calibri"/>
        <family val="2"/>
      </rPr>
      <t xml:space="preserve"> no se identifican acciones de oro o derechos especiales de veto a favor de instituciones gubernamentales.</t>
    </r>
  </si>
  <si>
    <t>Remuneraciones del Directorio</t>
  </si>
  <si>
    <t>NCG 30 3.2</t>
  </si>
  <si>
    <t>Nombre del Director</t>
  </si>
  <si>
    <t>Cargo dentro del Directorio</t>
  </si>
  <si>
    <t>2025
M$</t>
  </si>
  <si>
    <t>2024
M$</t>
  </si>
  <si>
    <t>Dieta</t>
  </si>
  <si>
    <t>Comité de Directores</t>
  </si>
  <si>
    <t>Stefan Krause Niclas*</t>
  </si>
  <si>
    <t>Victoria Vásquez García**</t>
  </si>
  <si>
    <t>Rafael Fernández Morandé**</t>
  </si>
  <si>
    <t> </t>
  </si>
  <si>
    <t>*Miembro del Comité de Directores hasta el 25/04/2024</t>
  </si>
  <si>
    <t>**Miembros del Directorio y del Comité de Directores hasta el 25/04/2024</t>
  </si>
  <si>
    <t>Supervisión de Gobernanza ESG</t>
  </si>
  <si>
    <t>CSA 1.2.16</t>
  </si>
  <si>
    <t>Tema</t>
  </si>
  <si>
    <t>Indicador</t>
  </si>
  <si>
    <t>Supervisión ESG a nivel Directorio</t>
  </si>
  <si>
    <t>Directorio responsable de administración, riesgos y cumplimiento</t>
  </si>
  <si>
    <t>El Directorio es  responsable de la administración de la Compañía, la supervisión de la gestión de riesgos y del cumplimiento normativo.</t>
  </si>
  <si>
    <t>Revisión de materias de sostenibilidad por el Directorio</t>
  </si>
  <si>
    <t xml:space="preserve"> El Directorio revisa anualmente informes materias de sostenibilidad. Además, esta se encuentra institucionalizada en la estructura de gobierno corporativo para asegurar su integración a  decisiones estratégicas.</t>
  </si>
  <si>
    <t>Sesiones del Directorio durante 2025</t>
  </si>
  <si>
    <t>Durante 2025, el Directorio realizó 17 sesiones (12 ordinarias y cinco extraordinarias). Acorde a lo establecido en los documentos de gobierno corporativo de la Compañía, en estas reuniones se tratan materias asociadas a la sostenibilidad.</t>
  </si>
  <si>
    <t>Comité del Directorio asociado a riesgos ESG</t>
  </si>
  <si>
    <t>Comité de Directores como instancia de supervisión de riesgos y sostenibilidad</t>
  </si>
  <si>
    <t>El Comité de Directores actúa como instancia de apoyo al Directorio en la supervisión del sistema de control interno, la gestión de riesgos, la transparencia de las operaciones y la calidad de la información financiera. Asimismo, se vincula con el seguimiento de riesgos críticos, el avance de la estrategia corporativa y materias de sostenibilidad.</t>
  </si>
  <si>
    <t>Reuniones del Comité de Directores con Auditoría Interna y Gerencia de Riesgos</t>
  </si>
  <si>
    <t>Para el período 2025, el Comité de Directores sostuvo seis reuniones asociadas a control interno y gestión de riesgos: cuatro con la Gerencia de Auditoría Interna y dos con la Gerencia de Riesgos.</t>
  </si>
  <si>
    <t>Gestión ejecutiva ESG</t>
  </si>
  <si>
    <t>Gerencia responsable de sostenibilidad</t>
  </si>
  <si>
    <t>A nivel ejecutivo, la Gerencia de Marketing, Experiencia y Sostenibilidad es responsable de los temas asociados a la sostenibilidad de la Compañía. Esta reporta directamente al Gerente General y forma parte del comité gerencial, asegurando la incorporación de criterios ASG en la estrategia.</t>
  </si>
  <si>
    <t>Responsabilidad sobre desarrollo sostenible y datos ambientales</t>
  </si>
  <si>
    <t>En cuanto al desarrollo sostenible corporativo y la gobernanza de datos ambientales, la Gerencia de Marketing, Experiencia y Sostenibilidad tiene responsabilidad sobre información asociada a agua, energía y residuos, asegurando trazabilidad y comparabilidad de los indicadores.</t>
  </si>
  <si>
    <t>Incentivos ESG</t>
  </si>
  <si>
    <t>KPI anual de sostenibilidad</t>
  </si>
  <si>
    <t>El desempeño en sostenibilidad se mide mediante un KPI anual que abarca materias de gobernanza, vinculación social y medioambiente, incluyendo energía, emisiones, gestión hídrica y economía circular.</t>
  </si>
  <si>
    <t>KPI de sostenibilidad para Gerencia de Operaciones</t>
  </si>
  <si>
    <t>Dentro de los incentivos asociados a sostenibilidad, la Gerencia de Marketing, Experiencia y Sostenibilidad tiene un KPI que impacta en un 100% en su evaluación de desempeño. Además, durante 2025 se estableció un KPI específico para la Gerencia de Operaciones, con una incidencia de 10% en la evaluación de desempeño de los equipos de operaciones y mantenimiento.</t>
  </si>
  <si>
    <t>Gobernanza ESG integrada</t>
  </si>
  <si>
    <t>Política Corporativa de Gestión de Riesgos</t>
  </si>
  <si>
    <t>La gestión de riesgos cuenta con una Política Corporativa de Gestión de Riesgos, que establece el marco para identificar, evaluar y gestionar riesgos corporativos, basada en estándares internacionales como ISO 31000 y COSO ERM.</t>
  </si>
  <si>
    <t>Riesgos ESG y climáticos</t>
  </si>
  <si>
    <t>Integración de riesgos ASG en la gestión de riesgos</t>
  </si>
  <si>
    <t>La gestión de riesgos integra riesgos y oportunidades materiales asociados a sus operaciones, la cadena de valor y el entorno de mercado. Estos incluyen riesgos operacionales, de salud y seguridad, ciberseguridad y protección de datos, así como interrupciones en la cadena de suministro. Asimismo, considera riesgos sociales vinculados al gobierno corporativo, las personas, el medioambiente y la relación con las comunidades.</t>
  </si>
  <si>
    <t>Integración de riesgos climáticos en la estrategia y planificación</t>
  </si>
  <si>
    <t>En 2024, la Compañía profundizó la integración explícita de los riesgos climáticos en su estrategia y planificación, incorporándolos al mapa de riesgos corporativos.</t>
  </si>
  <si>
    <t>Materialidad y supervisión ESG</t>
  </si>
  <si>
    <t>Temas materiales presentados a Alta Administración y Directorio</t>
  </si>
  <si>
    <t>El proceso de doble materialidad identificó 12 temas materiales, validados porba la Alta Administración y  Directorio para su validación y consideración estratégica.Estos temas fueron verificados externamente.</t>
  </si>
  <si>
    <t>Estrategia climática</t>
  </si>
  <si>
    <t>Evaluación específica de riesgos climáticos con alta dirección</t>
  </si>
  <si>
    <t>Como parte del fortalecimiento de la planificación corporativa, durante 2025 la Compañía realizó una evaluación específica de riesgos climáticos con la alta dirección.</t>
  </si>
  <si>
    <t>Estrategia de reducción y compensación de emisiones en revisión</t>
  </si>
  <si>
    <t>Para la gestión de emisiones, durante 2025 se elaboró una estrategia de reducción y compensación, actualmente en proceso de revisión.</t>
  </si>
  <si>
    <t>Comité ejecutivo ESG</t>
  </si>
  <si>
    <t>Comité ejecutivo ESG exclusivo</t>
  </si>
  <si>
    <t>La supervisión de temas ESG está integrada en el Directorio, el Comité de Directores, la Gerencia de Marketing, Experiencia y Sostenibilidad, el comité gerencial y el sistema de gestión de riesgos. Al ser un pilar estratégico, se supervisa de manera transversal y no se cuenta con una instancia exclusiva para ello.</t>
  </si>
  <si>
    <t>CSA 1.3.1</t>
  </si>
  <si>
    <t>Proceso de materialidad</t>
  </si>
  <si>
    <t>CSA 1.3.2 , 1.3.3</t>
  </si>
  <si>
    <t>Caso de negocios</t>
  </si>
  <si>
    <t>Impacto en el negocio</t>
  </si>
  <si>
    <t>Estrategia de negocios</t>
  </si>
  <si>
    <t>Meta a largo plazo</t>
  </si>
  <si>
    <t>Año meta</t>
  </si>
  <si>
    <t>Avance meta</t>
  </si>
  <si>
    <t>Clientes (Experiencia)</t>
  </si>
  <si>
    <t>Gestión de la experiencia del cliente para cerrar brechas de expectativas, fortalecer la propuesta de valor y consolidar los centros comerciales como espacios de encuentro.</t>
  </si>
  <si>
    <t>Desde una perspectiva financiera, la Compañía enfrenta riesgos asociados a la dificultad de mantener una propuesta de valor consistente y alineada con los cambios en los hábitos de consumo, preferencias de los clientes y tendencias del mercado. Una gestión insuficiente de la experiencia del cliente podría afectar la satisfacción, fidelización y frecuencia de visita, impactando negativamente los niveles de comercialización, ocupación, ingresos y valorización de los activos. Por otra parte, este tema material representa oportunidades relevantes para desarrollar productos, servicios y experiencias más personalizadas, apoyadas en el uso de tecnología, innovación y análisis de datos. Esto permite fortalecer el vínculo con los clientes, mejorar la competitividad de los centros comerciales y generar nuevas oportunidades de diferenciación, eficiencia y crecimiento sostenible. Asimismo, una adecuada gestión de la experiencia del cliente contribuye a generar impactos positivos mediante la oferta de productos y servicios que satisfacen las necesidades y expectativas de consumidores cada vez más exigentes y dinámicos, fortaleciendo la reputación y posicionamiento de la Compañía.</t>
  </si>
  <si>
    <t>Este tema impacta transversalmente las etapas de comercialización, operación y gestión, monetización y revalorización de activos, así como innovación y sostenibilidad, con efectos en el corto, mediano y largo plazo. Su adecuada gestión contribuye a fortalecer la continuidad del negocio, la creación de valor sostenible y la capacidad de adaptación de Cencosud frente a las transformaciones del entorno comercial y de consumo. Ingresos / reputación / relación con clientes y locatarios. El CSAT y los canales de atención permiten priorizar mejoras en servicios, infraestructura y propuesta de valor.</t>
  </si>
  <si>
    <t>Renovación de oferta gastronómica, desarrollo de App Cenco Malls, programa de fidelización, gestión de requerimientos, movilidad sostenible y mejoras en activos emblemáticos como Cenco Costanera.</t>
  </si>
  <si>
    <t xml:space="preserve"> 77% en CSAT</t>
  </si>
  <si>
    <t>2 025</t>
  </si>
  <si>
    <t>No aplica</t>
  </si>
  <si>
    <t>Relación con la comunidad</t>
  </si>
  <si>
    <t>Gestión de impactos sociales y reputacionales mediante relaciones de confianza, diálogo temprano y generación de valor compartido en los territorios donde opera.</t>
  </si>
  <si>
    <t>La gestión de impactos sociales y reputacionales, basada en relaciones de confianza, diálogo temprano y generación de valor compartido, influye en la continuidad operacional y el desarrollo de proyectos. Desde una perspectiva financiera, la compañía enfrenta riesgos asociados al eventual incumplimiento de normativas, conflictos sociales, retrasos en proyectos y afectaciones reputacionales. Estos factores pueden generar impactos en los costos operacionales, en los plazos de desarrollo y construcción de activos, así como en la capacidad de monetización y revalorización de los proyectos y operaciones de la compañía. Por otro lado, este tema material representa oportunidades relevantes vinculadas al fortalecimiento de la confianza con las comunidades y otros grupos de interés, al cumplimiento normativo y a la generación de beneficios económicos y sociales en los territorios donde opera la compañía, tales como empleo, infraestructura y desarrollo local. Asimismo, una adecuada vinculación con las comunidades favorece la creación de valor compartido, fortaleciendo la legitimidad social de las operaciones.</t>
  </si>
  <si>
    <t>Este tema impacta transversalmente las etapas de desarrollo de proyectos, construcción, comercialización, operación y gestión, monetización y revalorización de activos, así como innovación y sostenibilidad, con efectos en el corto, mediano y largo plazo. Una gestión efectiva de la vinculación con la comunidad permite mitigar riesgos sociales y reputacionales, fortalecer la continuidad operacional y generar valor sostenible tanto para la compañía como para los territorios y comunidades relacionadas con sus operaciones.</t>
  </si>
  <si>
    <t>Fortalecimiento del vínculo comunitario a través de proyectos de largo plazo y alianzas locales.</t>
  </si>
  <si>
    <t>Sin meta</t>
  </si>
  <si>
    <t>Gestión de riesgos operacionales (clima y recursos)</t>
  </si>
  <si>
    <t>Gestión de riesgos físicos y de transición climática, uso intensivo de recursos críticos y oportunidades de eficiencia e innovación.</t>
  </si>
  <si>
    <t>La gestión de los riesgos climáticos y de los recursos es un elemento relevante para la continuidad operacional y la resiliencia de los activos de la Compañía. Los eventos climáticos extremos y las crecientes exigencias regulatorias en materia de sostenibilidad pueden generar impactos sobre la infraestructura, las operaciones y los costos asociados al mantenimiento, reparación, seguros y adaptación. Asimismo, la presión sobre recursos críticos puede incrementar requerimientos operacionales y de inversión, afectando la continuidad del negocio y la experiencia de clientes y locatarios. Por otra parte, la gestión de este tema material representa oportunidades vinculadas a la eficiencia operacional, la innovación y la reducción de emisiones de gases de efecto invernadero (GEI). La incorporación de medidas de eficiencia en el uso de recursos, infraestructura resiliente y soluciones sostenibles contribuye a optimizar costos operacionales, fortalecer la resiliencia de los activos y responder a las crecientes expectativas de inversionistas, clientes y reguladores en materia climática.</t>
  </si>
  <si>
    <t>Impacta en el desarrollo de proyectos, construcción, operación y gestión, monetización y revalorización de activos, así como innovación y sostenibilidad, especialmente en horizontes de mediano y largo plazo. Asimismo, influye en la capacidad de la compañía para anticipar riesgos emergentes, proteger el valor de sus activos y fortalecer la sostenibilidad financiera y operacional de sus centros comerciales en el tiempo.</t>
  </si>
  <si>
    <t>Implementación de soluciones de eficiencia hídrica y energética, diseño resiliente de activos y fortalecimiento de la gestión de residuos y reciclaje.</t>
  </si>
  <si>
    <t>Gobierno corporativo</t>
  </si>
  <si>
    <t>Gobernanza, planificación estratégica, cumplimiento regulatorio, buenas prácticas, supervisión del negocio, gestión de riesgos, control interno y transparencia.</t>
  </si>
  <si>
    <t>Elemento fundamental para la capacidad de adaptación, continuidad y desempeño sostenible de la Compañía. Una gobernanza sólida permite responder de manera ágil a cambios en el entorno de mercado, macroeconómico, regulatorio y competitivo, fortaleciendo la toma de decisiones y la capacidad de anticipar riesgos emergentes. Asimismo, contribuye a identificar oportunidades de crecimiento, innovación y eficiencia, favoreciendo la competitividad y resiliencia del negocio en escenarios dinámicos y complejos.
Por el contrario, una gobernanza deficiente puede derivar en ineficiencias operacionales, pérdida de competitividad, sanciones regulatorias y afectaciones reputacionales. Estos factores pueden impactar la capacidad de ejecución de la Compañía, su desempeño operativo y su posición frente a los distintos grupos de interés.</t>
  </si>
  <si>
    <t>Impacta de manera transversal en la comercialización, la operación y gestión del negocio, así como en la innovación y la sostenibilidad de la empresa, influyendo tanto en decisiones tácticas de corto plazo, como en la resiliencia operativa y financiera de mediano plazo, y en la creación de valor sostenible de largo plazo.</t>
  </si>
  <si>
    <t>Cenco Malls trabaja este tema material al integrar de manera explicita de riesgos climáticos en el mapa de riesgos corporativos y fortalecimiento de la supervisión del Directorio mediante reportes periódicos.</t>
  </si>
  <si>
    <t>Gestión de recursos críticos (agua, energía y residuos)</t>
  </si>
  <si>
    <t>Gestión y optimización del uso de agua, energía y residuos.</t>
  </si>
  <si>
    <t>La disponibilidad, costo y regulación de recursos como la energía y el agua, así como las crecientes exigencias en materia de gestión de residuos, pueden generar impactos operacionales y financieros para la Compañía. En materia energética, eventuales interrupciones de suministro o aumentos en los costos de la energía podrían afectar la operación y elevar los costos de funcionamiento. Asimismo, el consumo de agua en zonas con estrés hídrico y la evolución de la regulación ambiental podrían implicar mayores exigencias operacionales, de inversión y cumplimiento. En cuanto a los residuos, los cambios normativos y las mayores expectativas ambientales pueden incrementar los costos asociados a su gestión, tratamiento y disposición. Por otra parte, este tema material representa oportunidades relevantes para fortalecer la eficiencia operacional, avanzar en objetivos climáticos y reducir riesgos ambientales y regulatorios. Además, en materia de residuos, las estrategias de reducción, valorización y reciclaje impulsan prácticas de economía circular, contribuyen a disminuir impactos ambientales y fortalecen la respuesta de la Compañía frente a las expectativas de clientes, inversionistas y otros grupos de interés.</t>
  </si>
  <si>
    <t>Impacta el desarrollo de proyectos, construcción, operación y gestión, además de los procesos de innovación y sostenibilidad, principalmente en horizontes de mediano y largo plazo. Su adecuada gestión permite fortalecer la eficiencia operacional, mitigar riesgos asociados a recursos críticos y contribuir a la creación de valor sostenible y resiliente para la compañía y sus grupos de interés.</t>
  </si>
  <si>
    <t>Implementación de jardines de bajo consumo hídrico, reutilización de aguas grises, riego eficiente, operación de planta solar, energía renovable, programas de reciclaje, compostaje y economía circular.</t>
  </si>
  <si>
    <t>Aumentar la tasa regional de reciclaje desde 16% a 21% en cinco años.</t>
  </si>
  <si>
    <t>2030 aprox. / cinco años desde la definición de la meta</t>
  </si>
  <si>
    <t>Prácticas laborales</t>
  </si>
  <si>
    <t>Gestión de atracción, retención y desarrollo de talento, diversidad, equidad e inclusión, capacitación, clima laboral y promoviendo empleo de calidad.</t>
  </si>
  <si>
    <t>Una gestión adecuada de las prácticas laborales permite promover entornos de trabajo seguros y colaborativos, fortalecer el compromiso de los colaboradores y mantener niveles de productividad acordes con las necesidades del negocio. Asimismo, contribuye a mejorar la experiencia de trabajadores y clientes, y a fortalecer la capacidad de adaptación y ejecución en entornos dinámicos y competitivos. Por el contrario, su gestión inadecuada puede exponer a la Compañía a contingencias regulatorias, conflictos laborales, aumento de la rotación y menores niveles de productividad. Estos factores pueden afectar la eficiencia operativa, incrementar costos de gestión y generar impactos en la continuidad operacional y en la capacidad de ejecución del negocio.</t>
  </si>
  <si>
    <t>Este tema material puede impactar la operación y gestión de la empresa, así como su capacidad de innovar y generar valor sostenible, con efectos en el corto, mediano y largo plazo. Asimismo, contribuye a la generación de empleo seguro y de calidad, promoviendo oportunidades de desarrollo profesional y fortaleciendo la sostenibilidad social y financiera de Cencosud en el tiempo.</t>
  </si>
  <si>
    <t>Implementación del Programa de Embajadores Cenco Malls en Chile, Perú y Colombia; fortalecimiento de capacitación, clima laboral y herramientas de desempeño.</t>
  </si>
  <si>
    <t>Metas de liderazgo femenino: distribución 40%-60% de mujeres en cargos de liderazgo por país y Ambición 2027 de 35% de representación del género menos representado en cargos de gerencia.</t>
  </si>
  <si>
    <t>Meta de liderazgo: 33%
Ambición 2027: 52%</t>
  </si>
  <si>
    <t>Cadena de suministro</t>
  </si>
  <si>
    <t>Gestión de proveedores, abastecimiento, riesgos ASG en la cadena de suministro, cumplimiento y continuidad de entregas.</t>
  </si>
  <si>
    <t>La Compañía enfrenta riesgos financieros asociados a potenciales impactos sociales y ambientales en su cadena de abastecimiento, incluyendo incumplimientos normativos, interrupciones operacionales, afectación reputacional y dependencia de proveedores críticos para el desarrollo y funcionamiento de las operaciones. Estos factores pueden generar aumentos de costos, retrasos en proyectos, dificultades de abastecimiento y afectaciones en la continuidad y eficiencia del negocio. Por otra parte, este tema material representa oportunidades relevantes de colaboración con proveedores y socios estratégicos para impulsar iniciativas de sostenibilidad, innovación y eficiencia en la cadena de valor. El fortalecimiento de estándares sociales y ambientales, junto con relaciones de largo plazo con proveedores estratégicos, permite mejorar la resiliencia operacional, optimizar procesos y responder a las crecientes expectativas de clientes, inversionistas y reguladores en materia de sostenibilidad.</t>
  </si>
  <si>
    <t>Impacta en el desarrollo de proyectos, construcción, operación y gestión, así como innovación y sostenibilidad, con efectos en el corto, mediano y largo plazo. Una adecuada gestión de la cadena de suministro contribuye a fortalecer la continuidad operacional, mitigar riesgos sociales, ambientales y reputacionales, y generar valor sostenible para la compañía, las personas y las comunidades vinculadas a su cadena de valor.</t>
  </si>
  <si>
    <t>Integración de criterios ASG y programas de mejora continua con proveedores y actores de la cadena de valor.</t>
  </si>
  <si>
    <t>Salud y seguridad de visitantes, locatarios y trabajadores</t>
  </si>
  <si>
    <t>Gestión integral de la seguridad y salud para proteger el bienestar de las personas y la continuidad operacional.</t>
  </si>
  <si>
    <t>Una adecuada gestión preventiva es fundamental para resguardar la integridad de las personas, asegurar la continuidad operacional y fortalecer la sostenibilidad del negocio.
Desde una perspectiva financiera, la Compañía enfrenta riesgos asociados a accidentes, incidentes operacionales, incumplimientos normativos y potenciales contingencias legales y reputacionales que, a su vez, podrían generar interrupciones operacionales, mayores costos, sanciones y afectación de la confianza de los grupos de interés. Por otra parte, una gestión efectiva en estas materias representa una oportunidad para fortalecer la continuidad operacional, mejorar los estándares de prevención y cumplimiento, y contribuir a reducir accidentes, minimizar costos asociados y promover entornos seguros y resilientes.</t>
  </si>
  <si>
    <t>Afecta a la cadena de valor en sus etapas de construcción, operación y gestión, así como los ámbitos de innovación y sostenibilidad, con efectos en el corto, mediano y largo plazo. Su adecuada gestión contribuye a proteger a las personas, fortalecer la resiliencia operativa y resguardar la reputación y creación de valor sostenible de la compañía en el tiempo.</t>
  </si>
  <si>
    <t>Sistema de Gestión de SST alineado con ISO 45001, evaluaciones periódicas de riesgos, planes de acción, protocolos, capacitaciones, simulacros, certificaciones de Comités Paritarios y Programa de Afrontamiento de Crisis con Mutual de Seguridad.</t>
  </si>
  <si>
    <t>CSA 1.3.4, 1.3.5</t>
  </si>
  <si>
    <t>Tema material para las partes interesadas externas</t>
  </si>
  <si>
    <t>Causa del impacto</t>
  </si>
  <si>
    <t>Parte(s) interesada(s) externa(s) / área(s) de impacto evaluada(s)</t>
  </si>
  <si>
    <t>Relevancia del tema para las partes interesadas externas</t>
  </si>
  <si>
    <t>El impacto se origina en la operación de centros comerciales, servicios a visitantes, gestión de locatarios, canales de atención, infraestructura, movilidad, oferta comercial y experiencia omnicanal. Cubre la relación de Cenco Malls con clientes finales, visitantes y locatarios.</t>
  </si>
  <si>
    <t>Clientes, visitantes, locatarios, comunidades vecinas y socios comerciales.</t>
  </si>
  <si>
    <t>Relevante porque los productos y servicios ofrecidos dentro de los activos satisfacen las necesidades los clientes y visitantes; asegurando una experiencia positiva en todos los espacios del mall.</t>
  </si>
  <si>
    <t>CSAT 2025 de 86%; meta CSAT 2025 de 77%; mejora de 9 puntos frente a 2024; 4.673 consultas y requerimientos gestionados; 16 canales formales de atención; renovación gastronómica en Cenco Costanera de +7.400 m²; Bike Costanera con +800 bicicletas.</t>
  </si>
  <si>
    <t>El impacto se origina en la operación de Cenco Malls en Chile, Perú y Colombia, especialmente por el apoyo brindado a emprendedores locales con espacios gratuitos para la venta de sus productos, y programas de capacitación. Además, los malls son espacios de encuentro para las comunidades. No obstante, existen potenciales impactos negativos como ruidos molestos y tráfico alrededor del mall. Este tema material fue relevado por el 77% de la muetra de comunidades y visitantes según el SS Index.</t>
  </si>
  <si>
    <t>Comunidad local, visitantes</t>
  </si>
  <si>
    <t>Relevante porque los activos de Cenco Malls son capaces de brindar nuevas oportunidades de negocio para las comunidades locales, así como  espacios de encuentro gratuito y accesible. Ademéas, sus operaciones pueden afectar a vecinos cercanos por ruidos y aumento del tráfico en fechas masivas.</t>
  </si>
  <si>
    <t>Impacto comunitario, con más de 850 emprendedores apoyados, más de 2.900 regalos recaudados para Navidad con Sentido, 1.500 mamografías gratuitas y 1.200 vacunas, y 4.120 estudiantes beneficiados con el programa "Aula a Cielo Abierto" en Cenco Costanera.</t>
  </si>
  <si>
    <t>El impacto se origina en las operaciones en Chile, Perú y Colombia, donde la resiliencia a los cambios en el clima generan mayor seguridad y bienestar para visitantes, clientes y proveedores que participan de la cadena de valor de los activos.</t>
  </si>
  <si>
    <t>Medioambiente, comunidades, visitantes, clientes y proveedores</t>
  </si>
  <si>
    <t>Es relevante por sus impactos ambientales, sociales y económicos. Los fenómenos climáticos extremos pueden afectar los activos, las cadenas de suministro y las comunidades, lo que afecta la subsistencia y acceso a bienes esenciales. Cenco Malls reconoce que sus emisiones de gases de efecto invernadero contribuyen al cambio climático y que una gestión responsable de estos impactos es clave para proteger los ecosistemas, apoyar el bienestar de las comunidades y generar valor a largo plazo.</t>
  </si>
  <si>
    <t>Incorporación de riesgos de clima a la matriz de riesgos corporativos</t>
  </si>
  <si>
    <t xml:space="preserve">El impacto se origina desde el máximo orgáno de gobierno de Cenco Mall y en todas las operaciones en Chile, Perú y Colombia, porque todas las acciones del negocio deben realizarse de manera ética y correcta para mantener la confianza de los grupos de interés. </t>
  </si>
  <si>
    <t>Colaboradores, accionistas, autoridades, proveedores</t>
  </si>
  <si>
    <t>Es relevante porque una gobernanza sólida contribuye a la creación de valor sostenible y que es confiada por sus grupos de interés al ser una organización ética.</t>
  </si>
  <si>
    <t>Posición relativa en la industria en CSA; clasificación MSCI ESG; reconocimientos ESG; reportes al Directorio sobre sostenibilidad y cambio climático.</t>
  </si>
  <si>
    <t>El impacto se origina en la operación de la cartera inmobiliaria de Cenco Malls en Chile, Perú y Colombia, especialmente por el consumo de agua y energía, generación de residuos, operación de centros comerciales, actividades de locatarios y gestión de activos en zonas con estrés hídrico o exposición climática.</t>
  </si>
  <si>
    <t>Medioambiente, comunidades locales, clientes, visitantes, locatarios, autoridades y proveedores</t>
  </si>
  <si>
    <t>Es relevante porque la operación inmobiliaria consume recursos naturales y genera residuos. La reducción de consumo hídrico, reutilización de aguas grises, mayor reciclaje y uso de energía renovable generan impactos ambientales positivos y reducen presiones sobre territorios por la competencia por recursos.</t>
  </si>
  <si>
    <t>Extracción de agua: 1.522.733 m³; 83,9% del agua extraída en zonas de estrés hídrico alto o extremadamente alto; 29.870 m² de jardines de bajo consumo hídrico; más de 6.000.000 litros de aguas grises recuperados; 94% del GLA abastecido con energías renovables; tasa de reciclaje en Chile de 22%; 53,4 toneladas de residuos orgánicos valorizados; 968,3 m² de material gráfico recuperado.</t>
  </si>
  <si>
    <t>El impacto se origina en la administración de las operaciones en Chile, Perú y Colombia, donde trabajan los colaboradores de la Compañía y son parte de las oportunidades de desarrollo que se brindan.</t>
  </si>
  <si>
    <t>Colaboradores, autoridades, comunidades locales</t>
  </si>
  <si>
    <t>Relevante porque genera empleo seguro y de calidad, oportunidades de desarrollo profesional, inclusión laboral y mejores condiciones para atraer y retener talento.</t>
  </si>
  <si>
    <t>Porcentaje de mujeres en cargos de liderazgo (33,4%); y porcentaje de dotación femenina (34,4%).</t>
  </si>
  <si>
    <t>Se generan impactos al acompañar a pequeños proveedores con programas de formación para minimizar los riesgos que estos pueden tener</t>
  </si>
  <si>
    <t>Socios comerciales</t>
  </si>
  <si>
    <t>Es relevante porque una cadena de suministro responsable permite mitigar impactos ambientales y sociales, mejorar la continuidad de entregas, fortalecer estándares de proveedores para el respeto de la sociedad y medioambiente, y promover prácticas sostenibles en la cadena de valor.</t>
  </si>
  <si>
    <t>Políticas aplicables a proveedores; procesos de evaluación y monitoreo de riesgos; matriz por categorías de proveedores.</t>
  </si>
  <si>
    <t>Impactos al generar un entorno seguro para trabajar y visitar los activos que minimiza los riesgos a la salud y seguridad de las personas. La falta de esto puede generar tensiones con multiples grupos de interés.</t>
  </si>
  <si>
    <t>La prevención de accidentes es fundamental para asegurar un entorno seguro donde las personas desarrollen sus actividades dentro de los activos.</t>
  </si>
  <si>
    <t>Reducción de 30% en la tasa de accidentabilidad; certificación nivel Oro de 3 CPHS; 13 centros certificados en PEC Competitivo; 29 simulacros con más de 18.000 participantes.</t>
  </si>
  <si>
    <t>CSA 1.4.1</t>
  </si>
  <si>
    <t>Documentos relacionados</t>
  </si>
  <si>
    <t>Marco de gobernanza del riesgo</t>
  </si>
  <si>
    <t>Cenco Malls cuenta con un marco de gobernanza de riesgos sustentado en la Política Corporativa de Gestión de Riesgos y el Procedimiento de Gestión de Riesgos, gestionado desde Cencosud. El marco se encuentra elaborado conforme a ISO 31000 y COSO ERM. Aquellos riesgos que son identificados como severos o críticos están fuera del apetito de riesgos y son abordados con planes de mitigación en los negocios de la Compañía.</t>
  </si>
  <si>
    <t>Política Corporativa de Gestión de Riesgos de Cencosud y sus filiales</t>
  </si>
  <si>
    <t>Rol del Directorio</t>
  </si>
  <si>
    <t>El Directorio aprueba y revisa la Política Corporativa de Gestión de Riesgos y los procedimientos relacionados. La política define directrices, marcos metodológicos y responsabilidades para identificar, evaluar, tratar y monitorear riesgos.</t>
  </si>
  <si>
    <t>Procedimiento de Gestión de Riesgos; Marco Metodológico de Control Interno; Marco Metodológico de Auditoría de Procesos; Política Corporativa Forense &amp; Ética; Procedimientos de Gestión de Denuncias y Línea Ética.</t>
  </si>
  <si>
    <t>Rol del Comité de Directores</t>
  </si>
  <si>
    <t>El Comité de Directores apoya la supervisión del sistema de control interno, gestión de riesgos, transparencia de operaciones y calidad de la información financiera. El proceso es monitoreado mediante informes y recomendaciones del Comité de Directores o equipos especializados.</t>
  </si>
  <si>
    <t>Unidades responsables</t>
  </si>
  <si>
    <t>La gestión se articula con Gestión de Riesgos, Control Interno, Auditoría Interna, Seguridad de la Información y áreas especializadas según la materia. La ciberseguridad y protección de datos se integran como riesgos estratégicos supervisados por el Comité de Seguridad de la Información y la Gerencia Corporativa de Gestión de Riesgos y Auditoría Interna.</t>
  </si>
  <si>
    <t>Gestión de riesgos</t>
  </si>
  <si>
    <t>CSA 1.4.2</t>
  </si>
  <si>
    <t>Revisión de riesgos</t>
  </si>
  <si>
    <t>Cenco Malls revisa y actualiza su matriz de riesgos corporativos al menos una vez al año. El equipo de Gestión de Riesgos lidera, junto con unidades de negocio y áreas de control, la actualización anual de la matriz de riesgos corporativos.</t>
  </si>
  <si>
    <t>Etapas del proceso</t>
  </si>
  <si>
    <t>El proceso considera la identificación, evaluación inherente y residual, análisis, monitoreo y seguimiento de planes de acción de los riesgos.</t>
  </si>
  <si>
    <t>Dinamismo del proceso</t>
  </si>
  <si>
    <t>La identificación de riesgos no se limita a la revisión anual. El modelo permite reevaluar o incorporar nuevos riesgos ante la amenaza de shocks macroeconómicos, eventos climáticos extremos, ciberataques, disrupciones de cadena de suministro o cambios estratégicos.</t>
  </si>
  <si>
    <t>Apetito y severidad del riesgo</t>
  </si>
  <si>
    <t>La severidad se evalúa combinando probabilidad e impacto en cinco niveles: Crítico, Alto, Medio, Bajo y Poco Significativo. Los niveles Crítico y Alto quedan fuera del umbral de tolerancia y exigen planes de mitigación inmediatos.</t>
  </si>
  <si>
    <t>Acciones de mitigación</t>
  </si>
  <si>
    <t>Para riesgos clasificados como Altos o Críticos, el modelo exige revisar controles existentes y definir planes de acción específicos para reducir la exposición a niveles aceptables.</t>
  </si>
  <si>
    <t>Seguimiento de planes de acción, indicadores comprometidos e incentivos financieros</t>
  </si>
  <si>
    <t>Las gerencias tienen la obligación de implementar los planes de acción comprometidos, lo cual es monitoreado por la Gerencia de Auditoría Interna y la Gerencia de Gestión de Riesgos y Control Interno. Adicionalmente, los ejecutivos de la Compañía tienen incentivos o KPIs asociados al cumplimiento de objetivos, los cuales inherentemente están vinculados a la mitigación de los riesgos estratégicos evaluados.</t>
  </si>
  <si>
    <t>Cultura de riesgos</t>
  </si>
  <si>
    <t>Ejemplo de riesgos</t>
  </si>
  <si>
    <t>Factores sociopolíticos y económicos</t>
  </si>
  <si>
    <t>Si la Compañía no lograra adaptarse de manera oportuna a cambios en el entorno sociopolítico y económico, podría enfrentar restricciones en su capacidad de comercialización, lo que afectaría su desempeño financiero y posicionamiento en el mercado.</t>
  </si>
  <si>
    <t>Desastres naturales</t>
  </si>
  <si>
    <t>Si no se contara con medidas de prevención y resiliencia ante eventos naturales que afecten la integridad de las personas y/o la infraestructura, la Compañía podría experimentar interrupciones operativas significativas y/o daño reputacional.</t>
  </si>
  <si>
    <t>Auditoría del proceso de gestión de riesgos</t>
  </si>
  <si>
    <t>Auditoría Interna evalúa de manera independiente la efectividad de los controles, la gobernanza y la gestión de riesgos en las operaciones de la Compañía, además de identificar oportunidades de mejora y reportar hallazgos al Directorio.</t>
  </si>
  <si>
    <t>CSA 1.4.3</t>
  </si>
  <si>
    <t>Riesgo emergente</t>
  </si>
  <si>
    <t>Descripción del riesgo para la empresa</t>
  </si>
  <si>
    <t xml:space="preserve">Potencial impacto comercial del riesgo para la empresa </t>
  </si>
  <si>
    <t>Acciones de mitigación que ha tomado la empresa</t>
  </si>
  <si>
    <t>Cambios en las preferencias, valores y expectativas de los consumidores</t>
  </si>
  <si>
    <t>El creciente rol de las redes sociales ha intensificado la segmentación y polarización de los consumidores, lo que puede afectar la percepción de imparcialidad empresarial, dado que la neutralidad o el silencio de las marcas frente a temas sensibles puede ser interpretado negativamente y obligar a las compañías a evaluar los impactos de
adoptar o no una postura.</t>
  </si>
  <si>
    <t>El riesgo podría generar reducciones en afluencia, tráfico o consumo por campañas digitales de rechazo o boicot; pérdida de atractivo frente a segmentos de consumidores que prioricen espacios alineados con sus valores sociales o ambientales; mayor escrutinio frente a proyectos de expansión, remodelación o nuevos desarrollos; deterioro de la relación con autoridades locales o actores territoriales; tensiones con locatarios o marcas expuestas a controversias públicas; impactos en el mix comercial; afectación del clima organizacional; manifestaciones o incidentes físicos en activos representativos; y amplificación reputacional negativa en redes sociales.</t>
  </si>
  <si>
    <t>Cenco Malls aborda este riesgo mediante su Código de Conducta y lineamientos transversales de respeto, inclusión y sostenibilidad; gestión de stakeholders y monitoreo de percepción mediante estudios de satisfacción, análisis de comportamiento de clientes y seguimiento de tendencias sociales; estrategias de vinculación comunitaria en los territorios donde operan los activos; diversificación geográfica y socioeconómica del portafolio; diversidad de marcas y categorías comerciales; e integración progresiva de criterios ambientales y sociales en la experiencia de clientes, promoviendo espacios seguros, inclusivos y orientados al encuentro comunitario.</t>
  </si>
  <si>
    <t>Uso y gobernanza de la inteligencia artificial</t>
  </si>
  <si>
    <t>El avance acelerado de soluciones basadas en inteligencia artificial está transformando los modelos operativos y de toma de decisiones, incluido el sector inmobiliario comercial. Si Cenco Malls no logra establecer una gobernanza clara y lineamientos definidos para el uso de nuevas tecnologías, podría enfrentar dificultades para comprender, desarrollar, implementar y utilizar la IA de manera sostenible. Esto aumentaría su exposición a riesgos de pérdida de competitividad, desmotivación interna, vulnerabilidades de ciberseguridad, incumplimiento normativo, protección de datos y propiedad intelectual.</t>
  </si>
  <si>
    <t>El riesgo podría traducirse en pérdida de competitividad frente a empresas más innovadoras, disrupción por actores fuera del sector tradicional, mayor exposición a ciberataques sofisticados potenciados por IA, riesgos tecnológicos y humanos asociados a engaños o manipulación, incertidumbre regulatoria, posibles sanciones, crisis reputacional, escrutinio público y limitaciones para aprovechar capacidades analíticas avanzadas en la planificación estratégica y operativa.</t>
  </si>
  <si>
    <t>La mitigación se sustenta en el fortalecimiento de capacidades internas: el Equipo de Innovación impulsa nuevos modelos de negocio, tecnologías y soluciones, mejora la experiencia del cliente y la eficiencia operacional, y evalúa la viabilidad técnica, aceptación de mercado y alineación estratégica de nuevas soluciones. La Gerencia del Ecosistema Retail de Cencosud mantiene una plataforma sistémica robusta, desarrolla nuevos negocios y productos e investiga necesidades de clientes. La Gerencia de Seguridad de la Información protege sistemas frente a amenazas que afecten la continuidad del negocio, resguarda información propia y de terceros y vela por el cumplimiento normativo tecnológico. La Gerencia de Asuntos Legales mitiga riesgos normativos, contractuales y de cumplimiento. La Gerencia de Marketing, Experiencia y Sostenibilidad integra criterios ASG en la estrategia de marca, experiencia de cliente y operación de centros comerciales.</t>
  </si>
  <si>
    <t xml:space="preserve"> </t>
  </si>
  <si>
    <t>Volver al índice</t>
  </si>
  <si>
    <t xml:space="preserve">CSA 1.5.1 </t>
  </si>
  <si>
    <t>Pacto Global de las Naciones Unidas</t>
  </si>
  <si>
    <t>Páginas en memoria</t>
  </si>
  <si>
    <t>Fuente</t>
  </si>
  <si>
    <t>Link de interés</t>
  </si>
  <si>
    <t>Cenco Malls se adhiere los diez principios de las Naciones Unidas en materias de derechos humanos, relaciones laborales, medioambiente y anticorrupción. Además, la Política de Derechos Humanos de Cencosud está alineada con los Principios Rectores sobre las Empresas y los Derechos Humanos de Naciones Unidas y con la Red de Pacto Global de la ONU, cuyos principios orientan la definición de objetivos y metas para implementar efectivamente dicha política.</t>
  </si>
  <si>
    <t>pp. 10, 48 y 123</t>
  </si>
  <si>
    <t>Memoria Integrada 2025 Cenco Malls</t>
  </si>
  <si>
    <t>Participación en Pacto Global</t>
  </si>
  <si>
    <t>Código de Conducta</t>
  </si>
  <si>
    <t>CSA 1.5.2</t>
  </si>
  <si>
    <t>Código de Ética</t>
  </si>
  <si>
    <t>Documento relacionado</t>
  </si>
  <si>
    <t>La Compañía se adhiere al Código de Conduta Regional de Cencosud, actualizado el 2024.</t>
  </si>
  <si>
    <t>CSA 1.5.3</t>
  </si>
  <si>
    <t>Cenco Malls cuenta con una Política Corporativa Anticorrupción, complementada por el Código de Ética Regional y el Modelo de Prevención de Delitos. Este marco establece lineamientos para prevenir sobornos, pagos de facilitación, beneficios indebidos, conflictos de interés y aportes políticos, aplicando tanto a la operación de la Compañía como a terceros relacionados. Además, la gestión considera debida diligencia, controles internos, canales de denuncia, capacitación, monitoreo y supervisión del Oficial de Cumplimiento Regional, en línea con la normativa local e internacional aplicable.</t>
  </si>
  <si>
    <t>Política Corporativa Anticorrupción</t>
  </si>
  <si>
    <t>GRI 205-2</t>
  </si>
  <si>
    <t>Comunicación y formación sobre políticas y procedimientos anticorrupción</t>
  </si>
  <si>
    <t>Cantidad de miembros del órgano de gobierno a quienes se les comunico sobre las políticas y procedimientos anticorrupción</t>
  </si>
  <si>
    <t>n.°</t>
  </si>
  <si>
    <t>Porcentaje de miembros del órgano de gobierno a quienes se les comunico sobre las políticas y procedimientos anticorrupción</t>
  </si>
  <si>
    <t>Cantidad de colaboradores a quienes se les comunico sobre las políticas y procedimientos anticorrupción</t>
  </si>
  <si>
    <t>Porcentaje de colaboradores a quienes se les comunico sobre las políticas y procedimientos anticorrupción</t>
  </si>
  <si>
    <t>Entre las iniciativas de formación desarrolladas por  Cenco Malls, se realizaron la "Compliance Week" y la campaña digital "Juntos Cumplimos, con el objetivo de reforzar la probidad y la ética en los negocios, así como promover el cumplimiento normativo en materias de prevención de delitos, libre competencia, protección de datos personales, medio ambiente y Código de Ética.</t>
  </si>
  <si>
    <t xml:space="preserve">CSA 1.5.4, 1.5.5 </t>
  </si>
  <si>
    <t>Línea Ética y gestión de denuncias</t>
  </si>
  <si>
    <t>Cenco Malls dispone de una Línea Ética como canal formal de denuncias, alineado con el Código de Ética, el Código de Conducta del Directorio y el Modelo de Prevención de Delitos, a través del cual es posible reportar eventuales irregularidades, conflictos de interés o infracciones normativas. Este canal es administrado por la Gerencia de Auditoría Interna, mientras que la recepción de las denuncias es gestionada por un tercero independiente, con el objetivo de resguardar el anonimato, garantizar la confidencialidad y asegurar una política de tolerancia cero frente a represalias. La Línea Ética se encuentra disponible mediante portal web, correo electrónico, línea telefónica en cada país donde la compañía opera, WhatsApp y entrevistas presenciales o virtuales .Para asegurar su correcto uso y conocimiento, los colaboradores son formados en cómo usar el canal de denuncias.
Las denuncias recibidas son gestionadas mediante un proceso estructurado que contempla las etapas de recepción, investigación, comunicación de resultados y aplicación de medidas, abarcando diversas materias, entre ellas la ética del negocio, el acoso laboral, el acoso sexual y la violencia en el trabajo. Como complemento al proceso de investigación, la compañía imparte capacitaciones obligatorias en materias de Ética, Riesgos y Cumplimiento, incluyendo el curso Código de Ética 2025, orientado a promover la transparencia y la responsabilidad corporativa, y el curso Ley Karin, enfocado en la prevención y actuación frente al acoso laboral y sexual.
En este contexto, el Comité de Ética, integrado por directores y gerentes, es el órgano encargado de conocer, analizar y resolver los conflictos de interés y las infracciones al Código de Ética y a la normativa legal vigente. Por su parte, el Directorio es responsable de supervisar el cumplimiento normativo a nivel corporativo.</t>
  </si>
  <si>
    <t>CSA 1.5.4</t>
  </si>
  <si>
    <t>Capacitación en el Código de Ética</t>
  </si>
  <si>
    <t>Cantidad de empleados capacitados en el Código de Etica (2025)</t>
  </si>
  <si>
    <t>GRI 206-1</t>
  </si>
  <si>
    <t>Acciones jurídicas relacionadas con la competencia desleal y las prácticas monopólicas y contra la libre competencia</t>
  </si>
  <si>
    <r>
      <t xml:space="preserve">Número de acciones jurídicas pendientes o finalizadas respecto a la competencia desleal y las infracciones de la legislación aplicable en materia de prácticas monopólicas y contra la libre competencia </t>
    </r>
    <r>
      <rPr>
        <b/>
        <sz val="9"/>
        <color theme="1"/>
        <rFont val="Calibri"/>
        <family val="2"/>
      </rPr>
      <t>(1)</t>
    </r>
  </si>
  <si>
    <t>Durante 2025, continuó la tramitación de la consulta presentada en 2020 ante el Tribunal de Defensa de la Libre Competencia (TDLC) relativo a los contratos de arrendamiento celebrados entre locatarios y operadores de centros comerciales. Mediante esta consulta, se solicitó al Tribunal pronunciarse sobre la conformidad de determinadas cláusulas contractuales, prácticas comerciales y aspectos asociados a la integración vertical existente en dicho mercado con la normativa de libre competencia.</t>
  </si>
  <si>
    <r>
      <t>Nota (1):</t>
    </r>
    <r>
      <rPr>
        <sz val="9"/>
        <color theme="1"/>
        <rFont val="Calibri"/>
        <family val="2"/>
      </rPr>
      <t xml:space="preserve"> Este proceso finalizó en febrero de 2026, sin infracciones ni condenas.</t>
    </r>
  </si>
  <si>
    <t>Cumplimiento legal, normativo y libre competencia</t>
  </si>
  <si>
    <t>CSA 1.5.5</t>
  </si>
  <si>
    <t>Cumplimiento legal y normativo</t>
  </si>
  <si>
    <t>Número de sanciones</t>
  </si>
  <si>
    <t>Monto en</t>
  </si>
  <si>
    <t xml:space="preserve">Sanciones ejecutoriadas por ámbito de aplicación </t>
  </si>
  <si>
    <t>Pesos ($CL)</t>
  </si>
  <si>
    <t>Clientes y derechos del consumidor</t>
  </si>
  <si>
    <t>Trabajadores de la Compañía</t>
  </si>
  <si>
    <t>Acciones de tutela laboral</t>
  </si>
  <si>
    <t>Medioambiental</t>
  </si>
  <si>
    <t>Programas de cumplimiento ambiental</t>
  </si>
  <si>
    <t>Librecompetencia</t>
  </si>
  <si>
    <t>Responsabilidad Penal de personas jurídicas (Ley N.°  20.393)</t>
  </si>
  <si>
    <r>
      <rPr>
        <b/>
        <sz val="9"/>
        <color theme="1"/>
        <rFont val="Calibri"/>
        <family val="2"/>
      </rPr>
      <t xml:space="preserve">Nota (1): </t>
    </r>
    <r>
      <rPr>
        <sz val="9"/>
        <color theme="1"/>
        <rFont val="Calibri"/>
        <family val="2"/>
      </rPr>
      <t>La Ley N.° 20.393 de Chile establece responsabilidad penal para determinados delitos económicos, incluidos la corrupción y el soborno. Durante el período reportado, la Compañía no registró condenas vinculadas a estos delitos.</t>
    </r>
  </si>
  <si>
    <t>Incumplimientos del código de conducta y Mecanismos de denuncia</t>
  </si>
  <si>
    <t>Denuncias relacionadas con el incumplimiento al código de conducta</t>
  </si>
  <si>
    <t>Corrupción o soborno</t>
  </si>
  <si>
    <t>Discriminación o acoso sexual/laboral</t>
  </si>
  <si>
    <t>Confidencialidad de la información o política de privacidad</t>
  </si>
  <si>
    <t>Conflictos de intereses</t>
  </si>
  <si>
    <t>Blanqueo de dinero o uso de información privilegiada</t>
  </si>
  <si>
    <t>Medidas tomadas</t>
  </si>
  <si>
    <t>Desvinculación</t>
  </si>
  <si>
    <t>Traslado personal</t>
  </si>
  <si>
    <t>Feedback</t>
  </si>
  <si>
    <t>Amonestación</t>
  </si>
  <si>
    <t>Otras</t>
  </si>
  <si>
    <t>No se adoptaron medidas</t>
  </si>
  <si>
    <t>Estado de las denuncias al 31 de diciembre de 2025</t>
  </si>
  <si>
    <t>En investigación</t>
  </si>
  <si>
    <t>Cerradas</t>
  </si>
  <si>
    <t>Resultados de las denuncias tomadas</t>
  </si>
  <si>
    <t>Comprobadas</t>
  </si>
  <si>
    <t>No comprobadas</t>
  </si>
  <si>
    <t>GRI 406 - 1</t>
  </si>
  <si>
    <t>Discriminación</t>
  </si>
  <si>
    <t>Cantidad de casos de discriminación</t>
  </si>
  <si>
    <t>Número de casos de discriminación por raza</t>
  </si>
  <si>
    <t>Número de casos de discriminación por color</t>
  </si>
  <si>
    <t>Número de casos de discriminación por sexo</t>
  </si>
  <si>
    <t>Número de casos de discriminación por religión</t>
  </si>
  <si>
    <t>Número de casos de discriminación por opinión</t>
  </si>
  <si>
    <t>Número de casos de discriminación por nacionalidad</t>
  </si>
  <si>
    <t>Número de casos de discriminación por origen social</t>
  </si>
  <si>
    <t>GRI 205-3</t>
  </si>
  <si>
    <t>Casos de corrupción confirmados y medidas tomadas</t>
  </si>
  <si>
    <t>Cantidad de casos de corrupción confirmados durante el año</t>
  </si>
  <si>
    <t>Número</t>
  </si>
  <si>
    <t>CSA 1.6.1</t>
  </si>
  <si>
    <t>Contribuciones monetarias en influencia política (en CLP)</t>
  </si>
  <si>
    <t>Grupos de presión (Lobbying), representación de intereses o similares</t>
  </si>
  <si>
    <t>Campañas políticas locales, regionales o nacionales / organizaciones / candidatos</t>
  </si>
  <si>
    <t xml:space="preserve">Asociaciones comerciales, gremiales, asocioaciones o grupos exentos de impuestos (por ejemplo, think tanks) </t>
  </si>
  <si>
    <t>Otros (por ejemplo, gastos relacionados con medidas electorales o referendos)</t>
  </si>
  <si>
    <t>Total de contribuciones y otros gastos</t>
  </si>
  <si>
    <t>Mayores contribuciones</t>
  </si>
  <si>
    <t>CSA 1.6.2.1</t>
  </si>
  <si>
    <t>Nombre organización</t>
  </si>
  <si>
    <t xml:space="preserve">Tipo de Organización </t>
  </si>
  <si>
    <t>Contribución anual 2025 (CLP)</t>
  </si>
  <si>
    <t>Cámara Chilena de Centros Comerciales</t>
  </si>
  <si>
    <t>Asociación comercial / gremial</t>
  </si>
  <si>
    <t>ACCEP - Asociación de Centros Comerciales y de Entretenimiento del Perú</t>
  </si>
  <si>
    <t>Asociación Centros Comerciales de Colombia</t>
  </si>
  <si>
    <t>CSA 1.6.2.2</t>
  </si>
  <si>
    <t>Temas discutidos en gremios, asociaciones, etc. (1)</t>
  </si>
  <si>
    <t>Posición de la empresa</t>
  </si>
  <si>
    <t xml:space="preserve">Industria </t>
  </si>
  <si>
    <t>Desarrollo de la industria de centros comerciales, operación de activos inmobiliarios, buenas prácticas sectoriales y coordinación gremial en Chile, Perú y Colombia.</t>
  </si>
  <si>
    <t>Apoya la participación gremial como instancia de coordinación sectorial, intercambio de buenas prácticas y representación institucional de la industria, sin que ello implique actividades de lobby directo reportadas por la Compañía.</t>
  </si>
  <si>
    <t>Relación con las comunidades</t>
  </si>
  <si>
    <t>Salud, bienestar comunitario y apoyo a organizaciones sin fines de lucro vinculadas a salud y prevención.</t>
  </si>
  <si>
    <t>Apoya iniciativas sociales y comunitarias alineadas con su estrategia de vinculación territorial y contribución a comunidades.</t>
  </si>
  <si>
    <t>Colaboración público-privada</t>
  </si>
  <si>
    <t>Colaboración empresarial, confianza, sostenibilidad y articulación público-privada desde organizaciones de la sociedad civil.</t>
  </si>
  <si>
    <t>Apoya espacios de colaboración y diálogo orientados a fortalecer confianza, sostenibilidad y buenas prácticas empresariales.</t>
  </si>
  <si>
    <r>
      <rPr>
        <b/>
        <sz val="9"/>
        <color rgb="FF000000"/>
        <rFont val="Calibri"/>
        <family val="2"/>
      </rPr>
      <t>Nota (1):</t>
    </r>
    <r>
      <rPr>
        <sz val="9"/>
        <color rgb="FF000000"/>
        <rFont val="Calibri"/>
        <family val="2"/>
      </rPr>
      <t xml:space="preserve"> la agrupación por temas corresponde a una clasificación interna para efectos del databook CSA. El monto de cada tema se calculó como la suma de las contribuciones 2025 de las organizaciones asociadas a dicho tema, según su naturaleza, propósito y ámbito de acción. Esta apertura debe entenderse como una referencia metodológica interna.</t>
    </r>
  </si>
  <si>
    <t>CSA 1.6.3</t>
  </si>
  <si>
    <t>Alineación climática de lobby y asociaciones comerciales / Acuerdo de París</t>
  </si>
  <si>
    <t>Durante 2025 no se realizaron aportes a campañas políticas, actividades de lobby ni representación de intereses; las contribuciones se destinaron exclusivamente a asociaciones gremiales y organizaciones sin fines de lucro. No obstante, no se cuenta con una metodología formal para evaluar la alineación de estas membresías o actividades de influencia pública con los objetivos del Acuerdo de París, ni con un proceso específico para monitorear posiciones climáticas de gremios o gestionar eventuales desalineamientos.</t>
  </si>
  <si>
    <t>CSA 1.7.1</t>
  </si>
  <si>
    <t>Cobertura ASG del Código de Conducta para Proveedores y políticas aplicables</t>
  </si>
  <si>
    <t>Directrices corporativas</t>
  </si>
  <si>
    <t>Cobertura general</t>
  </si>
  <si>
    <t>Cenco Malls no cuenta con un Código de Conducta de Proveedores, sin embargo, cuenta con un Código de Ética Regional, Política de Derechos Humanos, Política Anticorrupción, Modelo de Prevención de Delitos, Política de Seguridad y Salud Ocupacional y Política Corporativa de Compras No Comerciales PO-022, que aplican a sus proveedores. Estas políticas corporativas abordan materias de ética empresarial, incluyendo anticorrupción, conflictos de interés, libre competencia, prevención de delitos, LA/FT/PA, canales de denuncia y validaciones de cumplimiento aplicables a la relación con proveedores.</t>
  </si>
  <si>
    <t>Derechos humanos</t>
  </si>
  <si>
    <t>La Política de Derechos Humanos del grupo controlador formaliza compromisos en esta materia y es obligatoria para colaboradores y proveedores. Así, los compromisos laborales y de derechos humanos se extienden a colaboradores, contratistas y proveedores. 
Desde 2025, los contratos con proveedores en Chile incorporan cláusulas de responsabilidad en materia de sostenibilidad, mediante las cuales estos declaran cumplir con la normativa local vigente; observar las políticas, estándares y lineamientos de la compañía en sostenibilidad, compliance, gobierno corporativo y su Código de Ética; y promover y resguardar la protección de los derechos humanos internacionalmente reconocidos dentro de su área de influencia. Al cumplir estas obligaciones, los proveedores actúan conforme a principios y prácticas consistentes con el respeto por el medioambiente, la sociedad y las buenas prácticas de gobierno corporativo. Asimismo, se comprometen a adoptar medidas razonables para difundir y exigir estos estándares a su personal, contratistas y subcontratistas que participen en actividades vinculadas con la compañía.</t>
  </si>
  <si>
    <t>Aspectos laborales</t>
  </si>
  <si>
    <t>Las empresas contratistas y proveedoras de servicios deben cumplir con la legislación laboral y de seguridad social vigente, así como con los estándares de conducta definidos por Cencosud y la aplicación de la Política de Derechos Humanos.</t>
  </si>
  <si>
    <t>Salud y seguridad</t>
  </si>
  <si>
    <t>La Política de Seguridad y Salud Ocupacional considera a contratistas y proveedores dentro del alcance de protección y gestión preventiva, incluyendo cumplimiento normativo, protocolos internos de Salud y Seguridad en el Trabajo, uso de Elementos de Protección Personal, inducciones y requisitos para tareas de riesgo.</t>
  </si>
  <si>
    <t>Compras y cumplimiento</t>
  </si>
  <si>
    <t>La Política Corporativa de Compras No Comerciales PO-022 regula la negociación, adjudicación y formalización de compras no comerciales, definiendo roles, niveles de aprobación, resguardos de transparencia y competencia, junto con validaciones de cumplimiento normativo y prevención de riesgos.</t>
  </si>
  <si>
    <t xml:space="preserve">Programas ASG para proveedores </t>
  </si>
  <si>
    <t>CSA 1.7.2</t>
  </si>
  <si>
    <t>Programa ASG para proveedores</t>
  </si>
  <si>
    <t>Cenco Malls gestiona a sus proveedores no comerciales conforme a la Política Corporativa de Compras No Comerciales PO-022, que establece lineamientos para negociación, adjudicación y formalización de compras, definiendo roles, niveles de aprobación y resguardos de transparencia y competencia. Esta gestión se complementa con procesos formales de pago, monitoreo de concentración, evaluación de desempeño operacional y procedimientos de validación en cumplimiento normativo y prevención de riesgos, incluyendo prevención de delitos. Asimismo, en materia de subcontratación, la Compañía integra riesgos de seguridad y salud ocupacional y derechos laborales, revisando historial de cumplimiento, existencia de políticas y programas de prevención, y capacidad de aplicar protocolos de seguridad. Sin embargo, durante 2025 no se aplicaron encuestas de sostenibilidad ASG; la gestión se concentró en el desempeño operacional de proveedores no comerciales.</t>
  </si>
  <si>
    <t>CSA 1.7.3</t>
  </si>
  <si>
    <t>Concentración de proveedores</t>
  </si>
  <si>
    <t xml:space="preserve">Número de proveedores que representen en forma individual, al menos el 10% del total de compras efectuadas en el período por el suministro de bienes y servicios del segmento. </t>
  </si>
  <si>
    <t>CSA 1.7.4</t>
  </si>
  <si>
    <t>Evaluación y desarrollo de proveedores</t>
  </si>
  <si>
    <t>El área de gestión de proveedores aplica dos veces al año encuestas de desempeño a proveedores no comerciales con el objetivo de medir su desempeño operacional, asociado a la Política Corporativa de Compras No Comerciales PO-022. En esto, se evalúan la completitud de pedido, plazos de entrega y puntualidad, calidad de productos y servicios, ejecución de los servicios u operación y manejo de contingencias. Durante 2025 se realizaron dos procesos de evaluación en Chile; en el proceso de abril de 2025 se evaluó a 40 proveedores con una nota promedio de 4,2; y octubre se evaluó a 25 proveedores, con una calificación promedio de 4,19. Ambos resultados, en el rango de bajo riesgo operacional. Durante el año reportado no se aplicaron encuestas de sostenibilidad (ASG); la gestión se concentró en el desempeño operacional de proveedores no comerciales.</t>
  </si>
  <si>
    <t>CSA 1.7.5</t>
  </si>
  <si>
    <t>Indicadores clave de rendimiento (KPI) para la evaluación y el desarrollo de proveedores</t>
  </si>
  <si>
    <t>1.1. Número total de proveedores únicos (1)</t>
  </si>
  <si>
    <r>
      <rPr>
        <b/>
        <sz val="8"/>
        <color rgb="FF000000"/>
        <rFont val="Calibri"/>
        <family val="2"/>
      </rPr>
      <t>Nota (1):</t>
    </r>
    <r>
      <rPr>
        <sz val="8"/>
        <color rgb="FF000000"/>
        <rFont val="Calibri"/>
        <family val="2"/>
      </rPr>
      <t xml:space="preserve"> corresponde al número total de proveedores registrados en el año.</t>
    </r>
  </si>
  <si>
    <t>Pago a proveedores</t>
  </si>
  <si>
    <t>Número de facturas pagadas en los diferentes plazos</t>
  </si>
  <si>
    <t>Menos de 15 días</t>
  </si>
  <si>
    <t>Nacional</t>
  </si>
  <si>
    <t>Hasta 30 días</t>
  </si>
  <si>
    <t>Entre 31 y 60 días</t>
  </si>
  <si>
    <t>Más de 60 días</t>
  </si>
  <si>
    <t>Monto Total en CLP</t>
  </si>
  <si>
    <t>CLP</t>
  </si>
  <si>
    <t>104.992.123.966</t>
  </si>
  <si>
    <t>137.152.327.632</t>
  </si>
  <si>
    <t>110.870.268</t>
  </si>
  <si>
    <t>17.528.478</t>
  </si>
  <si>
    <t>105.102.994.234</t>
  </si>
  <si>
    <t>137.169.856.110</t>
  </si>
  <si>
    <t>N° de proveedores</t>
  </si>
  <si>
    <t>Monto total de interés mora (millones de pesos)</t>
  </si>
  <si>
    <t>MM CLP</t>
  </si>
  <si>
    <t>N° de acuerdos inscritos en el Registro de acuerdos con plazo excepcional de pago que lleva el Ministerio de Economía</t>
  </si>
  <si>
    <t>CSA 1.8.1</t>
  </si>
  <si>
    <t>La Compañía se rige por la Estrategia Tributaria de Cencosud, que contempla compromisos clave para cumplir con la normativa fiscal en todos los países donde opera; evitar el traslado de valor a jurisdicciones de nula o baja tributación y el uso de estructuras sin sustancia económica; aplicar políticas de precios de transferencia conforme al principio de plena competencia; prevenir el uso de paraísos fiscales con fines de evasión; e integrar la estrategia fiscal en la planificación financiera y operativa mediante una adecuada gestión de sus obligaciones tributarias.
La estrategia fiscal es aprobada y supervisada por un Comité Tributario, donde participa el Gerente Corporativo de Administración y Finanzas, el Gerente Regional de Impuestos y el Gerente Corporativo de Contabilidad, todos desde la matriz. Su implementación es responsabilidad de las gerencias de Finanzas y áreas de impuestos locales. Este Comité constituye la instancia formal de coordinación y supervisión de los asuntos tributarios estratégicos del Grupo, siendo responsable de identificar y reportar riesgos tributarios; analizar los impactos fiscales en reestructuraciones societarias y operacionales; formular lineamientos o recomendaciones; e informar sobre decisiones de autoridades fiscales y litigios tributarios con incidencia en los estados financieros.
Cencosud promueve una cultura de cumplimiento tributario y certeza jurídica, respaldada por controles internos, auditorías y la participación en iniciativas de transparencia. Además, mantiene de canales confidenciales para la denuncia de irregularidades y fomenta un diálogo permanente con autoridades fiscales y grupos de interés.</t>
  </si>
  <si>
    <t>CSA 1.8.2</t>
  </si>
  <si>
    <t>Cenco Malls, a través de su controlador Cencosud, promueve una cultura de cumplimiento tributario, con controles internos, auditorías y participación en iniciativas de transparencia en sus operaciones en Chile, Colombia y Perú. Además, mantiene canales confidenciales para denunciar irregularidades y fomenta el diálogo con autoridades fiscales y grupos de interés</t>
  </si>
  <si>
    <t>CSA 1.8.3</t>
  </si>
  <si>
    <t>Ganancias antes de Impuestos</t>
  </si>
  <si>
    <t>Impuestos reportados</t>
  </si>
  <si>
    <t>Impuestos pagados en efectivo</t>
  </si>
  <si>
    <t>Tasa de impuestos en efectivo</t>
  </si>
  <si>
    <t>1.9.1</t>
  </si>
  <si>
    <t xml:space="preserve">Gobernanza, responsabilidades e integración de la seguridad de la información en la gestión de riesgos, incluyendo órganos responsables y reconocimiento como riesgo estratégico.
</t>
  </si>
  <si>
    <t>La gestión de seguridad de la información se enmarca en el modelo corporativo del Grupo Cencosud y cuenta con una estructura de gobernanza que incluye Comité de Seguridad de la Información, Chief Information Security Officer (CISO) y Data Protection Officers en los países aplicables. La ciberseguridad se integra al Sistema de Gestión Integral de Riesgos de Cenco Malls, basado en ISO 31000 y COSO ERM, y se reconoce como uno de los riesgos estratégicos de la Compañía.</t>
  </si>
  <si>
    <t>1.9.2</t>
  </si>
  <si>
    <t>Política de seguridad de la información, estándares internacionales y gestión de protección de datos personales.</t>
  </si>
  <si>
    <t>Cenco Malls gestiona la seguridad de la información bajo la Declaración de Seguridad de la Información y Ciberseguridad del Grupo Cencosud, basada en estándares internacionales como ISO 27001, NIST y CIS Controls. En forma complementaria, la protección de datos personales se gestiona mediante un sistema de gestión de datos personales en implementación, con Data Protection Officers responsables de apoyar el cumplimiento regulatorio y la gestión de riesgos de privacidad.</t>
  </si>
  <si>
    <t>CSA 1.9.3</t>
  </si>
  <si>
    <t>Incidentes seguridad de la información</t>
  </si>
  <si>
    <t>Número total de incidentes de seguridad de la información</t>
  </si>
  <si>
    <t>Número total de clientes, usuarios y empleados afectados por los incidentes</t>
  </si>
  <si>
    <t>Porcentaje de infraestructura de TI certificada</t>
  </si>
  <si>
    <t>GRI 418-1</t>
  </si>
  <si>
    <t>Reclamaciones fundamentadas relativas a violaciones de la privacidad del cliente y pérdida de datos del cliente</t>
  </si>
  <si>
    <t>Número total de reclamaciones fundamentadas relativas a violaciones de la privacidad del cliente - i. reclamaciones recibidas por terceras partes y corroboradas por la organización</t>
  </si>
  <si>
    <t>Número total de reclamaciones fundamentadas relativas a violaciones de la privacidad del cliente - ii. reclamaciones de autoridades regulatorias</t>
  </si>
  <si>
    <t>Número total de casos identificados de filtraciones, robos o pérdidas de datos de clientes</t>
  </si>
  <si>
    <t>Descripción general</t>
  </si>
  <si>
    <t>Cenco Malls gestiona la seguridad de la información en el marco del Modelo Corporativo del Grupo Cencosud, considerando la ciberseguridad y la protección de datos personales como materias relevantes para la gestión de riesgos y continuidad del negocio.</t>
  </si>
  <si>
    <t>Estándares y lineamientos de gestión</t>
  </si>
  <si>
    <t>La gestión se apoya en la Declaración de Seguridad de la Información y Ciberseguridad del Grupo Cencosud, basada en estándares internacionales como ISO 27001, NIST y CIS Controls.</t>
  </si>
  <si>
    <t>Integración con gestión de riesgos</t>
  </si>
  <si>
    <t>El enfoque de seguridad de la información se articula con el Sistema de Gestión Integral de Riesgos de Cenco Malls, basado en ISO 31000 y COSO ERM, integrando la ciberseguridad como uno de los riesgos estratégicos de la Compañía.</t>
  </si>
  <si>
    <t>Gestión de protección de datos personales</t>
  </si>
  <si>
    <t>La protección de datos personales se gestiona mediante un sistema de gestión de datos personales en implementación, con Data Protection Officers en los países aplicables y responsabilidades específicas en materia de privacidad.</t>
  </si>
  <si>
    <t>Monitoreo de incidentes y privacidad</t>
  </si>
  <si>
    <t>En 2025 no se registraron incidentes de seguridad de la información, reclamaciones fundamentadas por violaciones de privacidad ni casos de filtración, robo o pérdida de datos de clientes.</t>
  </si>
  <si>
    <t>Certificación de infraestructura TI</t>
  </si>
  <si>
    <t>Hay un 0% de infraestructura TI certificada bajo estándares específicos de ciberseguridad, no obstante, se alinea con los estándares internacionales ISO 31000 y COSO ERM.</t>
  </si>
  <si>
    <t>CSA 1.10.1</t>
  </si>
  <si>
    <t>En Cenco Malls se aborda la IA principalmente como un riesgo emergente asociado a la necesidad de contar con gobernanza clara y lineamientos definidos para su uso, considerando riesgos de competitividad, ciberseguridad, cumplimiento normativo, protección de datos y propiedad intelectual. Actualmente no se cuenta con una política de Inteligencia Artificial.</t>
  </si>
  <si>
    <t>CSA 1.10.2</t>
  </si>
  <si>
    <t>Cenco Malls cuenta iniciativas vinculadas a innovación, analítica avanzada, automatización, CosmoLab y uso de soluciones basadas en inteligencia artificial para ciberseguridad y gestión de datos.</t>
  </si>
  <si>
    <t>CSA 2.1.1</t>
  </si>
  <si>
    <t>Política integrada de gestión ambiental y eficiencia energética</t>
  </si>
  <si>
    <t>Lineamientos ambientales aplicables a la cartera inmobiliaria</t>
  </si>
  <si>
    <t>La implementación ambiental se sustenta en la Política Integrada de Gestión Ambiental y Eficiencia Energética y en la Declaración de Construcción Sostenible, que definen lineamientos obligatorios desde el diseño y adquisición de activos hasta su operación.</t>
  </si>
  <si>
    <t>Enfoque de gestión de impactos ambientales</t>
  </si>
  <si>
    <t>La Compañía aborda sus impactos ambientales bajo un enfoque de prevención, reducción, regeneración y revalorzación, así como de restauración y transformación a través de alianzas con terceros. Esto considera el adecuado cumplimiento normativo, prevención de impactos sobre ecosistemas de alto valor, eficiencia hídrica, economía circular, emisiones GEI y adaptación climática.</t>
  </si>
  <si>
    <t>Cenco Malls implementa programas ambientales en su cartera inmobiliaria orientados a eficiencia energética, gestión hídrica, residuos, economía circular, mitigación ambiental y adaptación climática, en línea con su Política Integrada de Gestión Ambiental y Eficiencia Energética.</t>
  </si>
  <si>
    <t>Gestión de recursos críticos</t>
  </si>
  <si>
    <t>La Compañía cuenta con iniciativas de eficiencia hídrica y energética, incluyendo jardines de bajo consumo hídrico, reutilización de aguas grises, riego eficiente, planta solar y uso de energía renovable.</t>
  </si>
  <si>
    <t>Residuos y economía circular</t>
  </si>
  <si>
    <t>Programas de reciclaje, compostaje, gestión de residuos orgánicos, residuos de construcción y demolición, residuos ferrosos y residuos de aparatos eléctricos y electrónicos.</t>
  </si>
  <si>
    <t>Gestión ambiental con locatarios</t>
  </si>
  <si>
    <t>Medición separada de consumos, incentivos por reducción de energía y agua, auditorías ambientales y seguimiento del desempeño sostenible de inquilinos.</t>
  </si>
  <si>
    <t>CSA 2.1.2</t>
  </si>
  <si>
    <t>Especificar tipo de certificación/auditoría/verificación</t>
  </si>
  <si>
    <t>Certificación por estándares internacionales (ej. ISO 14001, JIS Q 14001, EMAS)</t>
  </si>
  <si>
    <t>No se cuenta con certificación del Sistema de Gestión Ambiental bajo estándares internacionales como ISO 14001, JIS Q 14001 o EMAS, no obstante, estos se utilizan como guía para contar con las mejores prácticas.</t>
  </si>
  <si>
    <t>Auditoría y verificación</t>
  </si>
  <si>
    <t>El Sistema de Gestión de Energía se audita de manera interna y por un tercero independiente.</t>
  </si>
  <si>
    <t>CSA 2.2.1</t>
  </si>
  <si>
    <t>Proyectos de eficiencia de conservación energética</t>
  </si>
  <si>
    <r>
      <rPr>
        <sz val="9"/>
        <color rgb="FF000000"/>
        <rFont val="Calibri"/>
        <family val="2"/>
      </rPr>
      <t xml:space="preserve">Proyectos activos de eficiencia energética implementados </t>
    </r>
    <r>
      <rPr>
        <b/>
        <sz val="9"/>
        <color rgb="FF000000"/>
        <rFont val="Calibri"/>
        <family val="2"/>
      </rPr>
      <t>(1)</t>
    </r>
  </si>
  <si>
    <r>
      <rPr>
        <sz val="9"/>
        <color rgb="FF000000"/>
        <rFont val="Calibri"/>
        <family val="2"/>
      </rPr>
      <t xml:space="preserve">Superficie cubierta por proyectos de eficiencia energética </t>
    </r>
    <r>
      <rPr>
        <b/>
        <sz val="9"/>
        <color rgb="FF000000"/>
        <rFont val="Calibri"/>
        <family val="2"/>
      </rPr>
      <t>(3)</t>
    </r>
  </si>
  <si>
    <r>
      <rPr>
        <sz val="9"/>
        <color rgb="FF000000"/>
        <rFont val="Calibri"/>
        <family val="2"/>
      </rPr>
      <t xml:space="preserve">Inversión anual en proyectos de eficiencia energética </t>
    </r>
    <r>
      <rPr>
        <b/>
        <sz val="9"/>
        <color rgb="FF000000"/>
        <rFont val="Calibri"/>
        <family val="2"/>
      </rPr>
      <t>(1) (2)</t>
    </r>
  </si>
  <si>
    <r>
      <rPr>
        <sz val="9"/>
        <color rgb="FF000000"/>
        <rFont val="Calibri"/>
        <family val="2"/>
      </rPr>
      <t>Proyectos con metas cuantificadas y seguimiento anual</t>
    </r>
    <r>
      <rPr>
        <b/>
        <sz val="9"/>
        <color rgb="FF000000"/>
        <rFont val="Calibri"/>
        <family val="2"/>
      </rPr>
      <t xml:space="preserve"> (4)</t>
    </r>
  </si>
  <si>
    <r>
      <rPr>
        <sz val="9"/>
        <color rgb="FF000000"/>
        <rFont val="Calibri"/>
        <family val="2"/>
      </rPr>
      <t xml:space="preserve">Proyectos vinculados a incentivos de desempeño gerencial </t>
    </r>
    <r>
      <rPr>
        <b/>
        <sz val="9"/>
        <color rgb="FF000000"/>
        <rFont val="Calibri"/>
        <family val="2"/>
      </rPr>
      <t>(5)</t>
    </r>
  </si>
  <si>
    <r>
      <rPr>
        <b/>
        <sz val="9"/>
        <color rgb="FF000000"/>
        <rFont val="Calibri"/>
        <family val="2"/>
      </rPr>
      <t xml:space="preserve">Nota (1): </t>
    </r>
    <r>
      <rPr>
        <sz val="9"/>
        <color rgb="FF000000"/>
        <rFont val="Calibri"/>
        <family val="2"/>
      </rPr>
      <t>en 2025 se consideran tres proyectos de eficiencia energética con inversión en Chile: automatización de circuitos y equipos para escaleras mecánicas en Cenco Alto Las Condes, recambio de luminarias LED en Cenco Costanera y dispositivos para reducir consumo de energía eléctrica en escaleras en Cenco Alto Las Condes.</t>
    </r>
  </si>
  <si>
    <r>
      <t xml:space="preserve">Nota (2): </t>
    </r>
    <r>
      <rPr>
        <sz val="9"/>
        <color rgb="FF000000"/>
        <rFont val="Calibri"/>
        <family val="2"/>
      </rPr>
      <t>la inversión anual corresponde a la suma de los proyectos con monto informado.</t>
    </r>
  </si>
  <si>
    <r>
      <rPr>
        <b/>
        <sz val="9"/>
        <color rgb="FF000000"/>
        <rFont val="Calibri"/>
        <family val="2"/>
      </rPr>
      <t>Nota (3):</t>
    </r>
    <r>
      <rPr>
        <sz val="9"/>
        <color rgb="FF000000"/>
        <rFont val="Calibri"/>
        <family val="2"/>
      </rPr>
      <t xml:space="preserve"> los proyectos cuentan con ahorro estimado y/o payback informado, pero no se identifica una meta corporativa pública consolidada.</t>
    </r>
  </si>
  <si>
    <r>
      <rPr>
        <b/>
        <sz val="9"/>
        <color rgb="FF000000"/>
        <rFont val="Calibri"/>
        <family val="2"/>
      </rPr>
      <t xml:space="preserve">Nota (4): </t>
    </r>
    <r>
      <rPr>
        <sz val="9"/>
        <color rgb="FF000000"/>
        <rFont val="Calibri"/>
        <family val="2"/>
      </rPr>
      <t>la vinculación a incentivos se informa a nivel de KPI de sostenibilidad/eficiencia energética, no a nivel de proyecto individual.</t>
    </r>
  </si>
  <si>
    <t>CSA 2.2.2</t>
  </si>
  <si>
    <t>Consumo total de energía no renovable</t>
  </si>
  <si>
    <t>MWh</t>
  </si>
  <si>
    <t>Consumo total de energía renovable</t>
  </si>
  <si>
    <r>
      <rPr>
        <b/>
        <sz val="9"/>
        <color rgb="FF000000"/>
        <rFont val="Calibri"/>
        <family val="2"/>
      </rPr>
      <t xml:space="preserve">Nota (1): </t>
    </r>
    <r>
      <rPr>
        <sz val="9"/>
        <color rgb="FF000000"/>
        <rFont val="Calibri"/>
        <family val="2"/>
      </rPr>
      <t xml:space="preserve">la cobertura representa el porcentaje de la Superficie Bruta Arrendable (GLA) gestionada por Cencosud Shopping S.A. para la cual se dispone de información de consumo de energía.
</t>
    </r>
    <r>
      <rPr>
        <b/>
        <sz val="9"/>
        <color rgb="FF000000"/>
        <rFont val="Calibri"/>
        <family val="2"/>
      </rPr>
      <t xml:space="preserve">Nota (2): </t>
    </r>
    <r>
      <rPr>
        <sz val="9"/>
        <color rgb="FF000000"/>
        <rFont val="Calibri"/>
        <family val="2"/>
      </rPr>
      <t>El aumento reportado en 2025 responde a la incorporación del consumo de locatarios en Colombia.</t>
    </r>
  </si>
  <si>
    <t>CSA 2.2.3</t>
  </si>
  <si>
    <t>Proyectos de construcción y renovación</t>
  </si>
  <si>
    <r>
      <t xml:space="preserve">Proyectos diseñados para generar energía in situ </t>
    </r>
    <r>
      <rPr>
        <b/>
        <sz val="9"/>
        <color rgb="FF000000"/>
        <rFont val="Calibri"/>
        <family val="2"/>
      </rPr>
      <t>(1)</t>
    </r>
  </si>
  <si>
    <r>
      <rPr>
        <b/>
        <sz val="9"/>
        <color rgb="FF000000"/>
        <rFont val="Calibri"/>
        <family val="2"/>
      </rPr>
      <t xml:space="preserve">Nota (1): </t>
    </r>
    <r>
      <rPr>
        <sz val="9"/>
        <color rgb="FF000000"/>
        <rFont val="Calibri"/>
        <family val="2"/>
      </rPr>
      <t>desde 2024, se informa generación solar en Cenco Altos del Prado y cobertura del 100% del consumo de áreas comunes.</t>
    </r>
  </si>
  <si>
    <t>CSA 2.3.1</t>
  </si>
  <si>
    <t>Gestión de residuos de construcción y demolición</t>
  </si>
  <si>
    <t>La gestión de residuos de construcción y demolición (RCD) se incorpora desde la etapa de diseño en el 100% de los proyectos desarrollados por la Compañía, favoreciendo la identificación temprana de oportunidades para reducir la generación de residuos y mejorar su valorización. Durante la ejecución de los proyectos se implementan medidas de gestión para residuos no peligrosos y RCD, en cumplimiento de la normativa ambiental aplicable en cada país donde opera. Asimismo, la Compañía promueve buenas prácticas entre las empresas contratistas mediante capacitaciones en gestión de residuos, contribuyendo a fortalecer el cumplimiento normativo y el desempeño ambiental de la cadena de valor.</t>
  </si>
  <si>
    <t>Enfoque de economía circular</t>
  </si>
  <si>
    <t>La gestión de residuos de la Compañía se orienta a los principios de la economía circular, promoviendo la reducción, reutilización y valorización de los residuos generados en sus operaciones y por los locatarios. En 2025, la separación de residuos se encontraba implementada en más del 80% de las instalaciones, fortaleciendo la recuperación de materiales y la trazabilidad de los flujos gestionados. Si bien durante el período las metas específicas de reducción, reutilización y reciclaje se mantuvieron en pausa debido al proceso de reestructuración organizacional de la Compañía, se continuó avanzando en iniciativas de valorización y cumplimiento regulatorio, incluyendo la adaptación a los requerimientos de la Ley REP. Adicionalmente, la Compañía participa activamente en mercados de materiales reciclables mediante la venta de residuos valorizables a plataformas y gestores especializados en Chile, Perú y Colombia. Durante 2025, el 1,4% de la dotación propia y más del 50% de contratistas recibieron capacitación en materias relacionadas con la gestión de residuos.</t>
  </si>
  <si>
    <t>CSA 2.3.2</t>
  </si>
  <si>
    <t>Residuos</t>
  </si>
  <si>
    <t>Total de residuos reciclados/reutilizados</t>
  </si>
  <si>
    <t>t</t>
  </si>
  <si>
    <t>Total de residuos eliminados</t>
  </si>
  <si>
    <t> -</t>
  </si>
  <si>
    <t>- Residuos incinerados con recuperación de energía</t>
  </si>
  <si>
    <t>- Residuos incinerados sin recuperación de energía</t>
  </si>
  <si>
    <t>- Residuos con método de eliminación desconocido</t>
  </si>
  <si>
    <t>Total de residuos generados</t>
  </si>
  <si>
    <r>
      <rPr>
        <b/>
        <sz val="9"/>
        <color rgb="FF000000"/>
        <rFont val="Calibri"/>
        <family val="2"/>
      </rPr>
      <t xml:space="preserve">Nota (1): </t>
    </r>
    <r>
      <rPr>
        <sz val="9"/>
        <color rgb="FF000000"/>
        <rFont val="Calibri"/>
        <family val="2"/>
      </rPr>
      <t>la cobertura representa el porcentaje de la Superficie Bruta Arrendable (GLA) gestionada por Cencosud Shopping S.A. en Chile, Perú y Colombia para la cual se dispone de información sobre la generación y disposición de residuos.</t>
    </r>
  </si>
  <si>
    <t>CSA 2.4.1</t>
  </si>
  <si>
    <t>Consumo de agua</t>
  </si>
  <si>
    <t>Extracción de agua (excluida el agua salada)</t>
  </si>
  <si>
    <t>m3</t>
  </si>
  <si>
    <t>Descarga de agua (excluida el agua salada)</t>
  </si>
  <si>
    <r>
      <t>Consumo total neto de agua dulce</t>
    </r>
    <r>
      <rPr>
        <b/>
        <sz val="9"/>
        <color rgb="FF000000"/>
        <rFont val="Calibri"/>
        <family val="2"/>
      </rPr>
      <t xml:space="preserve"> (1)</t>
    </r>
  </si>
  <si>
    <r>
      <rPr>
        <b/>
        <sz val="9"/>
        <color rgb="FF000000"/>
        <rFont val="Calibri"/>
        <family val="2"/>
      </rPr>
      <t xml:space="preserve">Nota (1): </t>
    </r>
    <r>
      <rPr>
        <sz val="9"/>
        <color rgb="FF000000"/>
        <rFont val="Calibri"/>
        <family val="2"/>
      </rPr>
      <t>el consumo total neto de agua dulce corresponde a extracción menos descarga. Para 2024 y 2025 la descarga no se encuentra disponible, por lo que el dato de consumo neto se presenta como aproximación conservadora equivalente a la extracción reportada, no como cálculo neto trazable.</t>
    </r>
  </si>
  <si>
    <r>
      <rPr>
        <b/>
        <sz val="9"/>
        <color rgb="FF000000"/>
        <rFont val="Calibri"/>
        <family val="2"/>
      </rPr>
      <t xml:space="preserve">Nota (2): </t>
    </r>
    <r>
      <rPr>
        <sz val="9"/>
        <color rgb="FF000000"/>
        <rFont val="Calibri"/>
        <family val="2"/>
      </rPr>
      <t>la cobertura representa el porcentaje de la Superficie Bruta Arrendable (GLA) gestionada por Cencosud Shopping S.A. para la cual se dispone de información de extracción de agua.</t>
    </r>
  </si>
  <si>
    <t>CSA 2.4.2</t>
  </si>
  <si>
    <t>Cenco Malls implementa programas de eficiencia y reutilización del recurso hídrico, con foco en activos ubicados en zonas de estrés hídrico alto o extremadamente alto. La gestión combina evaluación de riesgos, eficiencia en el consumo, reutilización y monitoreo permanente del recurso.</t>
  </si>
  <si>
    <t>Jardines de bajo consumo hídrico</t>
  </si>
  <si>
    <t>La Compañía implementa jardines de bajo consumo hídrico en Cenco Malls Chile, con reducción estimada del consumo de riego en áreas verdes de alto tráfico.</t>
  </si>
  <si>
    <t>Reutilización de aguas grises</t>
  </si>
  <si>
    <t>Operación de plantas de reutilización de aguas grises en Cenco Portal La Dehesa, como medida de eficiencia y reutilización del recurso hídrico.</t>
  </si>
  <si>
    <t>Riego eficiente y uso de aguas lluvias</t>
  </si>
  <si>
    <t>Sistemas de riego eficiente en Cenco Arequipa y uso de aguas lluvias para riego de jardines en Cenco Altos del Prado, orientados a reducir el consumo de agua exterior.</t>
  </si>
  <si>
    <t>Monitoreo de estrés hídrico</t>
  </si>
  <si>
    <t>Cenco Malls realiza anualmente un levantamiento de zonas de estrés hídrico mediante Aqueduct Country Rankings, con el fin de adaptar las estrategias de gestión de agua a las condiciones locales de cada activo.</t>
  </si>
  <si>
    <t>Medidas de conservación hídrica</t>
  </si>
  <si>
    <t>La Compañía implementa optimización de riegos mediante horarios y tecnologías eficientes, dispositivos de eficiencia hídrica en baños, equipos de plomería de alta eficiencia y sensores de ocupación en grifos.</t>
  </si>
  <si>
    <t>CSA 2.5.1</t>
  </si>
  <si>
    <t>Emisiones Directas (Alcance 1)</t>
  </si>
  <si>
    <t xml:space="preserve">Emisiones totales </t>
  </si>
  <si>
    <t>tCO2e</t>
  </si>
  <si>
    <r>
      <t>Nota (1):</t>
    </r>
    <r>
      <rPr>
        <sz val="9"/>
        <color rgb="FF000000"/>
        <rFont val="Calibri"/>
        <family val="2"/>
      </rPr>
      <t xml:space="preserve"> la disminución observada entre 2024 y 2025 se explica principalmente por una menor liberación de emisiones fugitivas asociadas a gases refrigerantes. Estas emisiones dependen de las necesidades de mantenimiento y recarga de los equipos, por lo que presentan un comportamiento puntual y variable, sin una tendencia o frecuencia constante en el tiempo. Adicionalmente, Cenco Malls ha fortalecido la trazabilidad y el monitoreo de sus fuentes emisoras, contribuyendo a una mejor gestión y registro de este tipo de emisiones.</t>
    </r>
  </si>
  <si>
    <r>
      <rPr>
        <b/>
        <sz val="9"/>
        <color rgb="FF000000"/>
        <rFont val="Calibri"/>
        <family val="2"/>
      </rPr>
      <t xml:space="preserve">Nota (2): </t>
    </r>
    <r>
      <rPr>
        <sz val="9"/>
        <color rgb="FF000000"/>
        <rFont val="Calibri"/>
        <family val="2"/>
      </rPr>
      <t>la cobertura representa el porcentaje de la Superficie Bruta Arrendable (GLA) gestionada por Cencosud Shopping S.A. para la cual se dispone de información de emisiones de Alcance 1.</t>
    </r>
  </si>
  <si>
    <t>Emisiones Directas GEI (Alcance 2)</t>
  </si>
  <si>
    <t>CSA 2.5.2</t>
  </si>
  <si>
    <t xml:space="preserve">Emisiones indirectas (Alcance 2) </t>
  </si>
  <si>
    <t>Emisiones location-based</t>
  </si>
  <si>
    <t>-</t>
  </si>
  <si>
    <t>Emisiones market-based</t>
  </si>
  <si>
    <r>
      <rPr>
        <b/>
        <sz val="9"/>
        <color rgb="FF000000"/>
        <rFont val="Calibri"/>
        <family val="2"/>
      </rPr>
      <t xml:space="preserve">Nota (1): </t>
    </r>
    <r>
      <rPr>
        <sz val="9"/>
        <color rgb="FF000000"/>
        <rFont val="Calibri"/>
        <family val="2"/>
      </rPr>
      <t>desde 2022, los activos de Cenco Malls cuentan con contratos de suministro eléctrico de origen renovable.</t>
    </r>
  </si>
  <si>
    <r>
      <rPr>
        <b/>
        <sz val="9"/>
        <color rgb="FF000000"/>
        <rFont val="Calibri"/>
        <family val="2"/>
      </rPr>
      <t xml:space="preserve">Nota (2): </t>
    </r>
    <r>
      <rPr>
        <sz val="9"/>
        <color rgb="FF000000"/>
        <rFont val="Calibri"/>
        <family val="2"/>
      </rPr>
      <t>la cobertura corresponde al porcentaje de la Superficie Bruta Arrendable (GLA) gestionada por Cencosud Shopping S.A. incluida en este indicador.</t>
    </r>
  </si>
  <si>
    <t>Emisiones Directas GEI (Alcance 3)</t>
  </si>
  <si>
    <t>CSA 2.5.3.1</t>
  </si>
  <si>
    <t>Emisiones indirectas (Alcance 3)</t>
  </si>
  <si>
    <r>
      <rPr>
        <b/>
        <sz val="9"/>
        <color rgb="FF000000"/>
        <rFont val="Calibri"/>
        <family val="2"/>
      </rPr>
      <t>Nota (1):</t>
    </r>
    <r>
      <rPr>
        <sz val="9"/>
        <color rgb="FF000000"/>
        <rFont val="Calibri"/>
        <family val="2"/>
      </rPr>
      <t xml:space="preserve"> el incremento de las emisiones de alcance 3 a partir de 2023 obedece a un cambio metodológico que incorporó nuevas categorías.</t>
    </r>
  </si>
  <si>
    <r>
      <rPr>
        <b/>
        <sz val="9"/>
        <color rgb="FF000000"/>
        <rFont val="Calibri"/>
        <family val="2"/>
      </rPr>
      <t>Nota (2):</t>
    </r>
    <r>
      <rPr>
        <sz val="9"/>
        <color rgb="FF000000"/>
        <rFont val="Calibri"/>
        <family val="2"/>
      </rPr>
      <t xml:space="preserve"> Se utiliza el escenario market-based, en virtud de que el consumo eléctrico de los locatarios en Chile es suministrado mediante energía 100% renovable.</t>
    </r>
  </si>
  <si>
    <t>CSA 2.5.3.2</t>
  </si>
  <si>
    <t>Categoría  - Emisiones indirectas (Alcance 3)</t>
  </si>
  <si>
    <t>Emisiones en el año de referencia</t>
  </si>
  <si>
    <t>Metodología de cálculo de las emisiones</t>
  </si>
  <si>
    <t>Bienes y servicios adquiridos</t>
  </si>
  <si>
    <t>La Compañía utiliza la metodología del Greenhouse Gas Protocol para medir sus emisiones</t>
  </si>
  <si>
    <t>Bienes de capital</t>
  </si>
  <si>
    <t>Actividades relacionadas con el combustible y la energía (no incluidas en los alcances 1 o 2)</t>
  </si>
  <si>
    <t>Residuos generados en las operaciones</t>
  </si>
  <si>
    <t>Viajes de negocios</t>
  </si>
  <si>
    <t>Desplazamientos de los empleados</t>
  </si>
  <si>
    <t>Activos arrendados aguas abajo</t>
  </si>
  <si>
    <t>Gestión climática: gobernanza de sus riesgos</t>
  </si>
  <si>
    <t>CSA 2.5.4, 2.5.5,2.5.6, 2.5.7, 2.5.8, 2.5.10</t>
  </si>
  <si>
    <t>La gestión climática se aborda dentro el pilar Planeta de su Estrategia de Sostenibilidad, la gestión de riesgos y doble materialidad de Cenco Malls. Los temas materiales, incluidos los riesgos climáticos, se integran al mapa de riesgos corporativos y son validados por la Alta Administración y el Directorio.</t>
  </si>
  <si>
    <t>Riesgos climáticos</t>
  </si>
  <si>
    <t>Cenco Malls aborda riesgos climáticos físicos y de transición. Los riesgos físicos agudos están asociados a eventos climáticos extremos con potencial impacto sobre la infraestructura y la continuidad operacional de sus centros comerciales. Los riesgos de transición se relacionan con cambios normativos, regulatorios y tributarios vinculados al carbono y a la agenda de descarbonización. Como respuesta, la Compañía ha implementado medidas de mitigación orientadas a mejorar la eficiencia energética, utilizar energía eléctrica de origen 100% renovable en Chile y Perú, e incorpora paneles solares en Colombia.</t>
  </si>
  <si>
    <t>Los riesgos y oportunidades materiales pueden afectar el desempeño del negocio y la posición financiera, y que los riesgos climáticos se integran al mapa de riesgos corporativos. Sin embargo, no se han cuantificado específicamente los impactos financieros de los riesgos climáticos.</t>
  </si>
  <si>
    <t>Cenco Malls cuenta con procesos formales de revisión de riesgos, actualización anual de matriz, evaluación inherente y residual, monitoreo y planes de acción. El modelo permite incorporar riesgos ante eventos climáticos extremos, lo que se vio materializado durante 2025 en la integración explícita de riesgos climáticos en la estrategia y planificación de la Compañía.</t>
  </si>
  <si>
    <t>Participación del Directorio y Alta Administración en la gestión de riesgos climáticos</t>
  </si>
  <si>
    <t>Para alinear los intereses del equipo con la estrategia, el desempeño en sostenibilidad se mide mediante un indicador clave (KPI) anual. El KPI abarca temas de Gobernanza, Vinculación Social y Medioambiente, como energía, emisiones, gestión hídrica y economía circular.</t>
  </si>
  <si>
    <t>En 2025 se elaboró una estrategia de reducción y compensación de emisiones, actualmente en proceso de revisión, y que en 2026 se definirán iniciativas para disminuir la huella de carbono. También se tienen metas anuales de eficiencia energética. Sin embargo, no se cuenta con una meta pública de reducción de emisiones.</t>
  </si>
  <si>
    <t>Se cuenta con elementos alineados con TCFD, como gestión de riesgos, métricas ambientales, emisiones, riesgos de agua y adaptación climática bajo SASB Real Estate.</t>
  </si>
  <si>
    <t>Programas de eficiencia energética para la cartera inmobiliaria y Atributos de los materiales de construcción</t>
  </si>
  <si>
    <t>CSA 2.7.1, 2.7.2</t>
  </si>
  <si>
    <t>Gestión de productos / activos sostenibles</t>
  </si>
  <si>
    <r>
      <rPr>
        <sz val="9"/>
        <color rgb="FF000000"/>
        <rFont val="Calibri"/>
        <family val="2"/>
      </rPr>
      <t>Programas de eficiencia energética para la cartera inmobiliaria</t>
    </r>
    <r>
      <rPr>
        <b/>
        <sz val="9"/>
        <color rgb="FF000000"/>
        <rFont val="Calibri"/>
        <family val="2"/>
      </rPr>
      <t xml:space="preserve"> (1)</t>
    </r>
  </si>
  <si>
    <t>Cenco Malls integra la gestión energética de los edificios en el análisis de inversión y en la estrategia operativa, mediante sistemas alineados con ISO 50001, auditorías, metas de reducción, uso de energía renovable, automatización tecnológica y corresponsabilidad con arrendatarios.</t>
  </si>
  <si>
    <t>Durante 2025 no se identificaron atributos de materiales de construcción, tales como contenido reciclado, materiales certificados, materiales bajos en carbono, madera certificada, origen responsable o criterios de circularidad aplicados a materiales.</t>
  </si>
  <si>
    <r>
      <t xml:space="preserve">Programa de Productos Sostenibles / activos inmobiliarios sostenibles </t>
    </r>
    <r>
      <rPr>
        <b/>
        <sz val="9"/>
        <color rgb="FF000000"/>
        <rFont val="Calibri"/>
        <family val="2"/>
      </rPr>
      <t>(2) (3)</t>
    </r>
  </si>
  <si>
    <t>La Compañía reporta la Gran Torre Costanera con certificación LEED GOLD y métricas asociadas a edificios energéticamente eficientes/certificados.</t>
  </si>
  <si>
    <r>
      <rPr>
        <b/>
        <sz val="9"/>
        <color rgb="FF000000"/>
        <rFont val="Calibri"/>
        <family val="2"/>
      </rPr>
      <t>Nota (1):</t>
    </r>
    <r>
      <rPr>
        <sz val="9"/>
        <color rgb="FF000000"/>
        <rFont val="Calibri"/>
        <family val="2"/>
      </rPr>
      <t xml:space="preserve"> la gestión energética de edificios se reporta como parte de SASB IF-RE-130a.5; disponible en la sección SASB de este documento, esta información complementa las tablas de eficiencia energética y edificios energéticamente eficientes.</t>
    </r>
  </si>
  <si>
    <r>
      <rPr>
        <b/>
        <sz val="9"/>
        <color rgb="FF000000"/>
        <rFont val="Calibri"/>
        <family val="2"/>
      </rPr>
      <t>Nota (2):</t>
    </r>
    <r>
      <rPr>
        <sz val="9"/>
        <color rgb="FF000000"/>
        <rFont val="Calibri"/>
        <family val="2"/>
      </rPr>
      <t xml:space="preserve"> dado el modelo de negocio de Cenco Malls, la gestión de productos sostenibles se interpreta como gestión de activos inmobiliarios sostenibles, edificios certificados o edificios energéticamente eficientes.</t>
    </r>
  </si>
  <si>
    <t>CSA 2.7.3</t>
  </si>
  <si>
    <t>Edificios energéticamente eficientes</t>
  </si>
  <si>
    <t>Nombre</t>
  </si>
  <si>
    <t>Gran Torre Costanera</t>
  </si>
  <si>
    <t>Norma y nivel de eficiencia energética líderes</t>
  </si>
  <si>
    <t>Certificación LEED</t>
  </si>
  <si>
    <r>
      <rPr>
        <sz val="9"/>
        <color rgb="FF000000"/>
        <rFont val="Calibri"/>
        <family val="2"/>
      </rPr>
      <t xml:space="preserve">Ingresos </t>
    </r>
    <r>
      <rPr>
        <b/>
        <sz val="9"/>
        <color rgb="FF000000"/>
        <rFont val="Calibri"/>
        <family val="2"/>
      </rPr>
      <t>(1)</t>
    </r>
  </si>
  <si>
    <t>MMCLP</t>
  </si>
  <si>
    <t>% de edificios</t>
  </si>
  <si>
    <t>CSA 2.7.4,  2.7.5</t>
  </si>
  <si>
    <t>Edificios con certificación o estándar en sostenibilidad</t>
  </si>
  <si>
    <t>% de edificios certificados</t>
  </si>
  <si>
    <r>
      <rPr>
        <sz val="9"/>
        <color rgb="FF000000"/>
        <rFont val="Calibri"/>
        <family val="2"/>
      </rPr>
      <t xml:space="preserve">Ingresos de edificios certificados </t>
    </r>
    <r>
      <rPr>
        <b/>
        <sz val="9"/>
        <color rgb="FF000000"/>
        <rFont val="Calibri"/>
        <family val="2"/>
      </rPr>
      <t>(1)</t>
    </r>
  </si>
  <si>
    <t xml:space="preserve">% de ingresos sostenibles </t>
  </si>
  <si>
    <r>
      <rPr>
        <b/>
        <sz val="9"/>
        <color rgb="FF000000"/>
        <rFont val="Calibri"/>
        <family val="2"/>
      </rPr>
      <t>Nota (1):</t>
    </r>
    <r>
      <rPr>
        <sz val="9"/>
        <color rgb="FF000000"/>
        <rFont val="Calibri"/>
        <family val="2"/>
      </rPr>
      <t xml:space="preserve"> las cifras se presentan en millones de pesos chilenos.</t>
    </r>
  </si>
  <si>
    <r>
      <rPr>
        <b/>
        <sz val="9"/>
        <color rgb="FF000000"/>
        <rFont val="Calibri"/>
        <family val="2"/>
      </rPr>
      <t>Nota (2):</t>
    </r>
    <r>
      <rPr>
        <sz val="9"/>
        <color rgb="FF000000"/>
        <rFont val="Calibri"/>
        <family val="2"/>
      </rPr>
      <t xml:space="preserve"> la identificación de ingresos por productos orgánicos</t>
    </r>
    <r>
      <rPr>
        <b/>
        <sz val="9"/>
        <color rgb="FF000000"/>
        <rFont val="Calibri"/>
        <family val="2"/>
      </rPr>
      <t xml:space="preserve"> </t>
    </r>
    <r>
      <rPr>
        <sz val="9"/>
        <color rgb="FF000000"/>
        <rFont val="Calibri"/>
        <family val="2"/>
      </rPr>
      <t>no aplica al modelo de negocio de Cenco Malls, dado que la Compañía opera activos inmobiliarios y centros comerciales.</t>
    </r>
  </si>
  <si>
    <r>
      <rPr>
        <b/>
        <sz val="9"/>
        <color rgb="FF000000"/>
        <rFont val="Calibri"/>
        <family val="2"/>
      </rPr>
      <t xml:space="preserve">Nota (3): </t>
    </r>
    <r>
      <rPr>
        <sz val="9"/>
        <color rgb="FF000000"/>
        <rFont val="Calibri"/>
        <family val="2"/>
      </rPr>
      <t>la información sobre edificios energéticamente eficientes y edificios certificados se relaciona con el mismo activo reportado, por lo que los ingresos asociados no deben sumarse entre las tablas 2.7.3 y 2.7.4 para evitar doble conteo.</t>
    </r>
  </si>
  <si>
    <t>CSA 3.1.1, 3.1.2</t>
  </si>
  <si>
    <t>CSA 3.1.2</t>
  </si>
  <si>
    <t>Programa de Embajadores Cenco Malls</t>
  </si>
  <si>
    <t>En 2025 se implementó el Programa de Embajadores Cenco Malls en Chile, Perú y Colombia, orientado a fortalecer cultura, comunicación interna, clima laboral y herramientas de desempeño. Este programa logró un NPS de 90%, 176 personas capacitadas, 55% de cobertura de administración central y más de 25 talleres.</t>
  </si>
  <si>
    <t>Evaluaciones de desempeño</t>
  </si>
  <si>
    <t>Cenco Malls implementa evaluaciones de desempeño semestrales para el 100% de los colaboradores, considerando productividad, compromiso, desarrollo de habilidades y cumplimiento de valores corporativos.</t>
  </si>
  <si>
    <t>Capacitación y desarrollo</t>
  </si>
  <si>
    <t>Se realizan programas de capacitación y desarrollo profesional, orientados al fortalecimiento de capacidades, desarrollo de talento y desempeño de los colaboradores.</t>
  </si>
  <si>
    <t>Clima laboral y satisfacción de colaboradores</t>
  </si>
  <si>
    <t>Existe una medición de satisfacción de colaboradores y se reporta una mejora frente al año anterior, lo que permite monitorear clima laboral y engagement.</t>
  </si>
  <si>
    <t>Monitoreo de brecha salarial</t>
  </si>
  <si>
    <t>La Compañía realiza análisis de brecha salarial, informando resultados consolidados y desgloses por categoría funcional, como parte del seguimiento de equidad remuneracional.</t>
  </si>
  <si>
    <t>Beneficios a colaboradores</t>
  </si>
  <si>
    <t>Entre los beneficios para colaboradore se incluyen programas de conciliación de la vida personal y laboral, y de bienestar.</t>
  </si>
  <si>
    <t>Salud, seguridad y prevención</t>
  </si>
  <si>
    <t>La Compañía gestiona la seguridad y salud ocupacional mediante sistema integral alineado con ISO 45001, evaluaciones periódicas de riesgos, planes de acción, capacitaciones, auditorías y monitoreo de indicadores.</t>
  </si>
  <si>
    <t>Acoso laboral, sexual y violencia en el trabajo</t>
  </si>
  <si>
    <t>Entre las medidas de prevención y gestión del acoso laboral, acoso sexual y violencia en el trabajo implementadas para dar cumplimiento a la prohibición establecida en el Código de Ética de la Compañía, se incluyen un canal de denuncias, procedimientos y documentación específicos sobre estas materias. Asimismo, se realizan actividades de capacitación y acciones de fortalecimiento preventivo orientadas a promover un ambiente laboral seguro, respetuoso y libre de conductas de acoso y violencia.</t>
  </si>
  <si>
    <t xml:space="preserve">Discriminación y acoso de acuerdo </t>
  </si>
  <si>
    <t>Chile</t>
  </si>
  <si>
    <t>Colombia</t>
  </si>
  <si>
    <t>Perú</t>
  </si>
  <si>
    <t>CSA 3.1.3</t>
  </si>
  <si>
    <t>Acoso laboral y sexual y violencia en el trabajo</t>
  </si>
  <si>
    <r>
      <t xml:space="preserve">Porcentaje del total de personal que fue capacitado sobre esas materias durante el año </t>
    </r>
    <r>
      <rPr>
        <b/>
        <sz val="9"/>
        <color theme="1"/>
        <rFont val="Calibri"/>
        <family val="2"/>
      </rPr>
      <t>(1)</t>
    </r>
  </si>
  <si>
    <t>Nd</t>
  </si>
  <si>
    <t>Denuncias realizadas a la Línea Ética durante el año</t>
  </si>
  <si>
    <t>Número de denuncias en Línea Ética por acoso sexual presentadas por hombres</t>
  </si>
  <si>
    <t>Número de denuncias en Línea Ética por acoso sexual presentadas por mujeres</t>
  </si>
  <si>
    <t>Número de denuncias en Línea Ética por acoso sexual presentadas de forma anónima</t>
  </si>
  <si>
    <t>Número de denuncias en Línea Ética por acoso laboral presentadas por hombres</t>
  </si>
  <si>
    <t>Número de denuncias en Línea Ética por acoso laboral presentadas por mujeres</t>
  </si>
  <si>
    <t>Número de denuncias en Línea Ética por acoso laboral presentadas de forma anónima</t>
  </si>
  <si>
    <t>Número de denuncias en Línea Ética por violencia laboral presentadas por hombres</t>
  </si>
  <si>
    <t>Número de denuncias en Línea Ética por violencia laboral presentadas por mujeres</t>
  </si>
  <si>
    <t>Número de denuncias en Línea Ética por violencia laboral presentadas de forma anónima</t>
  </si>
  <si>
    <t>Denuncias presentadas ante la Dirección del Trabajo u organismo equivalente</t>
  </si>
  <si>
    <t xml:space="preserve">Total </t>
  </si>
  <si>
    <t>Número de denuncias de acoso sexual presentadas por hombres durante el año de conformidad con la Ley N°20.005 o con la legislación equivalente aplicable en aquellas jurisdicciones extranjeras donde opere la entidad</t>
  </si>
  <si>
    <t>Número de denuncias de acoso sexual presentadas por mujeres durante el año de conformidad con la Ley N°20.005 o con la legislación equivalente aplicable en aquellas jurisdicciones extranjeras donde opere la entidad</t>
  </si>
  <si>
    <t>Número de denuncias de acoso laboral presentadas por hombres durante el año de conformidad con la Ley N°20.607 o con la legislación equivalente aplicable en aquellas jurisdicciones extranjeras donde opere la entidad</t>
  </si>
  <si>
    <t>Número de denuncias de acoso laboral presentadas por mujeres durante el año de conformidad con la Ley N°20.607 o con la legislación equivalente aplicable en aquellas jurisdicciones extranjeras donde opere la entidad</t>
  </si>
  <si>
    <t>Número de denuncias de violencia laboral presentadas por hombres durante el año</t>
  </si>
  <si>
    <t>Número de denuncias de violencia laboral presentadas por mujeres durante el año</t>
  </si>
  <si>
    <r>
      <t xml:space="preserve">Nota (1): </t>
    </r>
    <r>
      <rPr>
        <sz val="9"/>
        <color theme="1"/>
        <rFont val="Calibri"/>
        <family val="2"/>
      </rPr>
      <t>porcentaje total incluye a los 655 colaboradores de Cencomalls.</t>
    </r>
  </si>
  <si>
    <r>
      <t xml:space="preserve">Nota (2): </t>
    </r>
    <r>
      <rPr>
        <sz val="9"/>
        <color theme="1"/>
        <rFont val="Calibri"/>
        <family val="2"/>
      </rPr>
      <t>La legislación peruana no contempla la violencia en el trabajo como una categoría independiente, por lo que se considera dentro del acoso laboral o sexual.</t>
    </r>
  </si>
  <si>
    <t>Cantidad de denuncias de acoso laboral y sexual recibidas por país</t>
  </si>
  <si>
    <t>Política anti-discriminación y acoso sexual</t>
  </si>
  <si>
    <t>Documento asociado</t>
  </si>
  <si>
    <t>Desglose por género de la fuerza laboral</t>
  </si>
  <si>
    <t>CSA 3.1.4</t>
  </si>
  <si>
    <t xml:space="preserve">Diversidad </t>
  </si>
  <si>
    <t xml:space="preserve">Proporción de mujeres en la fuerza laboral total </t>
  </si>
  <si>
    <t>Mujeres en cargos de liderazgo (como % del total de cargos de liderazgo)</t>
  </si>
  <si>
    <t>Mujeres en cargos junior de liderazgo o mandos medios (como % del total de cargos de liderazgo junior)</t>
  </si>
  <si>
    <t>Mujeres en cargos altos de liderazgo, a máximo 2 niveles del CEO (o cargos comparables) (como % del total de altos cargos de liderazgo)</t>
  </si>
  <si>
    <t>Mujeres en cargos de liderazgo en funciones generadoras de ingresos (ej. ventas) como un % del total de esos cargos de liderazgo (excluye áreas de servicios como RRHH, TI, Legal, etc.)</t>
  </si>
  <si>
    <t>Mujeres en puestos STEM (como % del total de puestos STEM)</t>
  </si>
  <si>
    <t>Fuerza laboral por nacionalidad en los países donde opera</t>
  </si>
  <si>
    <t>CSA 3.1.5</t>
  </si>
  <si>
    <t>Participación en la fuerza laboral</t>
  </si>
  <si>
    <t>Participación en las jefaturas, gerencias y alta gerencia</t>
  </si>
  <si>
    <t>% de la fuerza laboral total</t>
  </si>
  <si>
    <t>Indicadores de remuneración por género</t>
  </si>
  <si>
    <t>CSA 3.1.6</t>
  </si>
  <si>
    <t>Nivel de Empleo</t>
  </si>
  <si>
    <t>Salario Promedio de Mujeres</t>
  </si>
  <si>
    <t>Salario Promedio de Hombres</t>
  </si>
  <si>
    <t>Nivel Ejecutivo (solo salario base)</t>
  </si>
  <si>
    <t>Nivel Ejecutivo (salario base + otros incentivos en efectivo)</t>
  </si>
  <si>
    <t>Nivel Gerencial (solo salario base)</t>
  </si>
  <si>
    <t>Nivel Gerencial (salario base + otros incentivos en efectivo)</t>
  </si>
  <si>
    <t>Nivel No Gerencial (solo salario base)</t>
  </si>
  <si>
    <r>
      <rPr>
        <sz val="9"/>
        <color rgb="FF000000"/>
        <rFont val="Calibri"/>
        <family val="2"/>
      </rPr>
      <t xml:space="preserve">Cobertura de la información </t>
    </r>
    <r>
      <rPr>
        <b/>
        <sz val="9"/>
        <color rgb="FF000000"/>
        <rFont val="Calibri"/>
        <family val="2"/>
      </rPr>
      <t>(1)</t>
    </r>
  </si>
  <si>
    <t>% de colaboradores</t>
  </si>
  <si>
    <r>
      <rPr>
        <b/>
        <sz val="9"/>
        <color rgb="FF000000"/>
        <rFont val="Calibri"/>
        <family val="2"/>
      </rPr>
      <t>Nota (1):</t>
    </r>
    <r>
      <rPr>
        <sz val="9"/>
        <color rgb="FF000000"/>
        <rFont val="Calibri"/>
        <family val="2"/>
      </rPr>
      <t xml:space="preserve"> la cobertura corresponde al 100% de la dotación equivalente a tiempo completo (FTE) incluida en este indicador, por sexo y país.</t>
    </r>
  </si>
  <si>
    <t>GRI 405-2</t>
  </si>
  <si>
    <t>Ratio del salario de categoría inicial por sexo y el salario mínimo</t>
  </si>
  <si>
    <t>Total empresa</t>
  </si>
  <si>
    <t>CSA 3.1.7</t>
  </si>
  <si>
    <t xml:space="preserve">Cobertura sindical y de negociación colectiva </t>
  </si>
  <si>
    <t>% de empleados cubiertos por un sindicato independiente o acuerdos de negociación colectiva del total de empleados</t>
  </si>
  <si>
    <t xml:space="preserve">Política de Derechos Humanos y proceso de debida diligencia </t>
  </si>
  <si>
    <t>CSA 3.2.1, 3.2.3, 3.2.4</t>
  </si>
  <si>
    <t>Política de Derechos Humanos</t>
  </si>
  <si>
    <t>Documentos relacionado</t>
  </si>
  <si>
    <t>1. Política aplicable a operaciones y grupos de interés. A través de su matriz Cencosud, la Compañía cuenta con una Política de Derechos Humanos que expresa su compromiso con el respeto de los derechos humanos de sus colaboradores y de todos los grupos de interés con los que se relaciona. Esta política está alineada con los Principios Rectores sobre las Empresas y los Derechos Humanos de las Naciones Unidas y con los principios promovidos por el Pacto Global de las Naciones Unidas, con el fin de identificar, prevenir y mitigar potenciales riesgos en esta materia. Asimismo, se enmarca en el enfoque de las Naciones Unidas de “proteger, respetar y remediar”, promoviendo mecanismos que permitan abordar potenciales afectaciones a los derechos humanos. Estos marcos, a su vez, se sustentan en la Carta Internacional de Derechos Humanos y en la Declaración de la Organización Internacional del Trabajo (OIT) relativa a los principios y derechos fundamentales en el trabajo.
2. Alcance sobre colaboradores, proveedores y cadena de valor. El compromiso de Cenco Malls con los derechos humanos se extiende a todos sus colaboradores y a las empresas terceras que le prestan servicios de naturaleza civil y/o comercial, promoviendo además su respeto a lo largo de la cadena de valor. Asimismo, desde fines de 2025, los contratos con proveedores incluyen una cláusula expresa de respeto de los derechos humanos en sus operaciones, contratistas y subcontrataciones. Esta cláusula considera, entre otros aspectos ASG, el cumplimiento de la normativa laboral y de seguridad y salud en el trabajo, la promoción de ambientes de trabajo libres de discriminación, acoso y violencia, la protección de la información, el uso responsable de los recursos y la mitigación de impactos adversos derivados de su actividad. Este enfoque es consistente con los lineamientos de sostenibilidad de la Compañía, que promueven la trazabilidad, transparencia y calidad en la cadena de suministro, así como la evaluación de riesgos e impactos asociados a sus actividades y relaciones comerciales.
3. Gobernanza del respeto a los derechos humanos. La implementación, el seguimiento y la ejecución del marco de Derechos Humanos son coordinados por un comité interdisciplinario integrado por las áreas de Sostenibilidad, Ética y Compliance, y Diversidad, Equidad e Inclusión, cuyo mandato es asegurar la integración de estos principios en los procesos corporativos. Asimismo, la Compañía incorpora los riesgos asociados a eventuales vulneraciones de derechos humanos en su matriz de riesgos, la cual es revisada anualmente para evaluar su probabilidad, impacto y la efectividad de las medidas de mitigación implementadas. 
4.  Integración en el marco ético y de sostenibilidad. La gestión de derechos humanos se encuentra integrada al Código de Ética, la Política de Sostenibilidad y la Política de Diversidad, Equidad e Inclusión de Cencosud, que aplican a Cenco Malls. En 2024, el Código de Ética fue actualizado para incorporar materias relacionadas con derechos humanos, sostenibilidad, diversidad, equidad e inclusión. Su cumplimiento es obligatorio para directores y colaboradores. Asimismo, estos instrumentos promueven una cultura basada en el respeto, la integridad, la transparencia, la inclusión y la no discriminación, fortaleciendo la gestión responsable de la Compañía y su relacionamiento con los distintos grupos de interés.
5. Compromisos en derechos humanos. Cenco Malls explicita su compromiso con el respeto a la dignidad humana y la no discriminación; la promoción del trabajo digno; la libertad de asociación y negociación colectiva; la salud y seguridad en el trabajo; la responsabilidad ambiental; el mantenimiento de relaciones respetuosas con las comunidades mediante una comunicación y diálogo transparente; y la promoción de estos principios fundamentales entre sus proveedores y demás grupos de interés.
6. Mecanismos de implementación. Con el objetivo de reducir la probabilidad y severidad de potenciales impactos sobre los derechos humanos, la Compañía contempla procesos de implementación que incluyen la definición de objetivos y metas, la capacitación continua de colaboradores y otros grupos de interés, la comunicación de la política a los distintos públicos relevantes y la realización de evaluaciones internas periódicas para verificar su cumplimiento y ajustar su aplicación cuando resulte necesario. Estos procesos consideran además el establecimiento de indicadores y metas que permitan promover, evaluar, verificar y reportar el cumplimiento de los compromisos asumidos. La Política de Derechos Humanos es liderada por las áreas de Personas y Organización y de Asuntos Corporativos y Sostenibilidad, cuyos máximos responsables suscriben dicho instrumento corporativo y velan por su implementación dentro de la organización.
7. Mecanismos de denuncia, remediación y sanción. El compromiso de Cenco Malls con los derechos humanos se apoya en la Línea Ética, disponible para todos los grupos de interés, incluidos los trabajadores de sus proveedores y las comunidades que pudieran verse afectadas. La Línea Ética cuenta con seis canales de contacto: página web, teléfono gratuito (disponible en cada país donde la Compañía opera), WhatsApp, correo electrónico, entrevistas personales o virtuales (previa solicitud por correo electrónico) y cartas físicas. Estos canales permiten realizar consultas y denuncias en español, portugués e inglés, de manera anónima cuando corresponde, garantizando la confidencialidad y la prohibición de represalias. Adicionalmente, en Chile, y en el marco de la implementación de la Ley Karin desde agosto de 2024, se incorporó un séptimo canal de denuncia verbal, habilitado a través de la intranet.
Los mecanismos de denuncia forman parte del sistema de cumplimiento y cultura ética de la Compañía, permitiendo canalizar consultas, inquietudes y denuncias relacionadas con derechos humanos, diversidad, equidad e inclusión, ética y cumplimiento. Todas las denuncias recibidas son investigadas, y los posibles incumplimientos pueden ser sancionados de acuerdo con el Código de Ética y los procedimientos internos aplicables para generar medidas de remediación para quienes resulten afectados. Cuando corresponde, los hechos son informados a las autoridades competentes para la adopción de las medidas legales pertinentes. A través de estos mecanismos, la Compañía busca identificar oportunamente potenciales vulneraciones y adoptar las acciones correspondientes para fortalecer continuamente la prevención y gestión de riesgos en materia de derechos humanos. Durante 2026 se trabajará en un procedimiento de sanción y remediación específico ante denuncias por derechos humanos.</t>
  </si>
  <si>
    <t>Política de Sostenibilidad</t>
  </si>
  <si>
    <t>Política de Diversidad, Equidad e Inclusión</t>
  </si>
  <si>
    <r>
      <t xml:space="preserve">Nota (1): </t>
    </r>
    <r>
      <rPr>
        <sz val="8"/>
        <color theme="1"/>
        <rFont val="Calibri"/>
        <family val="2"/>
      </rPr>
      <t>A la fecha de publicación de este ESG Databook, el procedimiento de sanción  y remediación ante denuncias por derechos humanos ya se encuentra en la intranet de la Compañía.</t>
    </r>
  </si>
  <si>
    <t>Promedio de horas de capacitación &amp; desarrollo desglosado por FTE (equivalentes a tiempo completo)</t>
  </si>
  <si>
    <t>CSA 3.3.1.1</t>
  </si>
  <si>
    <t>Total 2025</t>
  </si>
  <si>
    <t>Promedio de horas de capacitación y desarrollo por FTE</t>
  </si>
  <si>
    <t>Promedio de horas de capacitación y desarrollo HOMBRES por FTE</t>
  </si>
  <si>
    <t>Promedio de horas de capacitación y desarrollo MUJERES por FTE</t>
  </si>
  <si>
    <t>Gerentes y ejecutivos</t>
  </si>
  <si>
    <t>Profesionales y técnicos</t>
  </si>
  <si>
    <t>Trabajadores y otros</t>
  </si>
  <si>
    <r>
      <rPr>
        <sz val="9"/>
        <color rgb="FF000000"/>
        <rFont val="Calibri"/>
        <family val="2"/>
      </rPr>
      <t>Cobertura</t>
    </r>
    <r>
      <rPr>
        <b/>
        <sz val="9"/>
        <color rgb="FF000000"/>
        <rFont val="Calibri"/>
        <family val="2"/>
      </rPr>
      <t xml:space="preserve"> (1)</t>
    </r>
  </si>
  <si>
    <r>
      <rPr>
        <b/>
        <sz val="9"/>
        <color rgb="FF000000"/>
        <rFont val="Calibri"/>
        <family val="2"/>
      </rPr>
      <t>Nota (1):</t>
    </r>
    <r>
      <rPr>
        <sz val="9"/>
        <color rgb="FF000000"/>
        <rFont val="Calibri"/>
        <family val="2"/>
      </rPr>
      <t xml:space="preserve"> la cobertura representa el porcentaje de la dotación equivalente a tiempo completo (FTE) considerada para el cálculo del promedio de horas de capacitación.</t>
    </r>
  </si>
  <si>
    <t>Monto promedio gastado en capacitación &amp; desarrollo desglosado por FTE</t>
  </si>
  <si>
    <t>CSA 3.3.1.2</t>
  </si>
  <si>
    <t>Colombia (1)</t>
  </si>
  <si>
    <t>Monto promedio gastado por FTE en capacitación y desarrollo</t>
  </si>
  <si>
    <t>Monto promedio gastado por FTE en capacitación y desarrollo HOMBRES</t>
  </si>
  <si>
    <t>Monto promedio gastado por FTE en capacitación y desarrollo MUJERES</t>
  </si>
  <si>
    <r>
      <rPr>
        <sz val="9"/>
        <color rgb="FF000000"/>
        <rFont val="Calibri"/>
        <family val="2"/>
      </rPr>
      <t xml:space="preserve">Cobertura </t>
    </r>
    <r>
      <rPr>
        <b/>
        <sz val="9"/>
        <color rgb="FF000000"/>
        <rFont val="Calibri"/>
        <family val="2"/>
      </rPr>
      <t>(2)</t>
    </r>
  </si>
  <si>
    <r>
      <rPr>
        <b/>
        <sz val="9"/>
        <color rgb="FF000000"/>
        <rFont val="Calibri"/>
        <family val="2"/>
      </rPr>
      <t xml:space="preserve">Nota (1): </t>
    </r>
    <r>
      <rPr>
        <sz val="9"/>
        <color rgb="FF000000"/>
        <rFont val="Calibri"/>
        <family val="2"/>
      </rPr>
      <t>en Colombia, no se reporta monto promedio, ya que el gasto asociado a las horas de capacitación impartidas durante 2025 fue registrado y distribuido contablemente en la sociedad CO03.</t>
    </r>
  </si>
  <si>
    <r>
      <rPr>
        <b/>
        <sz val="9"/>
        <color rgb="FF000000"/>
        <rFont val="Calibri"/>
        <family val="2"/>
      </rPr>
      <t>Nota (2):</t>
    </r>
    <r>
      <rPr>
        <sz val="9"/>
        <color rgb="FF000000"/>
        <rFont val="Calibri"/>
        <family val="2"/>
      </rPr>
      <t xml:space="preserve"> la cobertura representa el porcentaje de la dotación equivalente a tiempo completo (FTE) de Cencosud Shopping S.A. considerada para el cálculo del monto promedio gastado en capacitación y desarrollo.</t>
    </r>
  </si>
  <si>
    <t>CSA 3.3.1</t>
  </si>
  <si>
    <t>Monto total invertido en capacitaciones</t>
  </si>
  <si>
    <t>Porcentaje del ingreso total anual</t>
  </si>
  <si>
    <t>Cantidad de personas capacitadas por cargo y sexo</t>
  </si>
  <si>
    <t>CENCOSUD Shopping S.A. (Individual)</t>
  </si>
  <si>
    <t>Alta gerencia</t>
  </si>
  <si>
    <t>Gerencia</t>
  </si>
  <si>
    <t>Jefatura</t>
  </si>
  <si>
    <t>Operario</t>
  </si>
  <si>
    <t>Fuerza de venta</t>
  </si>
  <si>
    <t>Administrativo</t>
  </si>
  <si>
    <t>Auxiliar</t>
  </si>
  <si>
    <t>Otros profesionales</t>
  </si>
  <si>
    <t>Otros técnicos</t>
  </si>
  <si>
    <t>Porcentaje de personas capacitadas sobre el total de la dotación por cargo y sexo</t>
  </si>
  <si>
    <t>Promedio anual de horas de capacitación</t>
  </si>
  <si>
    <t>Programas de desarrollo de colaboradores</t>
  </si>
  <si>
    <t>CSA 3.3.2</t>
  </si>
  <si>
    <t>Programas de desarrollo</t>
  </si>
  <si>
    <t>Estrategia de Capacitación y Desarrollo</t>
  </si>
  <si>
    <t>La Estrategia de Capacitación y Desarrollo está alineada con el Pilar Personas de la Estrategia de Sostenibilidad y promueve el valor de “Crecimiento y desarrollo mutuos”. En 2025 se consolidaron esfuerzos en formación estratégica, normativa y de desarrollo de competencias.</t>
  </si>
  <si>
    <t>Capacitación obligatoria en ética, riesgos y cumplimiento</t>
  </si>
  <si>
    <t>Se implementaron programas obligatorios en ética, riesgos y seguridad, incluyendo Curso Ley Karin, Código de Ética 2025 y Curso de Libre Competencia.</t>
  </si>
  <si>
    <t>Liderazgo Operaciones Cenco Malls</t>
  </si>
  <si>
    <t>Programa de mentoría orientado a fortalecer habilidades de gestión e impacto en la operación.</t>
  </si>
  <si>
    <t>Academia de Liderazgo</t>
  </si>
  <si>
    <t>Programa de desarrollo intensivo de competencias de liderazgo. Se complementa con un programa específico para Mujeres Lideres, donde se reunen lideres de los seís países.</t>
  </si>
  <si>
    <t>Capacitación técnica y seguridad</t>
  </si>
  <si>
    <t>Cursos técnicos y de seguridad, como Curso de Alza Hombre e Inspección de Instalación de Gas, orientados a fortalecer estándares de seguridad y prevención de accidentes.</t>
  </si>
  <si>
    <t>Evaluación de desempeño y desarrollo profesional</t>
  </si>
  <si>
    <t>Cenco Malls impulsa el desarrollo profesional mediante un modelo de gestión basado en conversación continua, evaluación de objetivos individuales bajo metodología SMART y ponderación entre comportamientos, valores corporativos y resultados individuales.</t>
  </si>
  <si>
    <t>Programa de transición digital</t>
  </si>
  <si>
    <t>La Academia Digital Formación Talento promueve el aprendizaje continuo y el fortalecimiento de capacidades entre los colaboradores mediante el acceso a plataformas digitales de formación, como Campus Cencosud, Voxy y Udemy. Esta iniciativa facilita el acceso a contenidos especializados, fomenta trayectorias de aprendizaje adaptadas a las necesidades individuales y permite monitorear el progreso formativo. Asimismo, contribuye a la actualización permanente de competencias, la obtención de certificaciones y el desarrollo de habilidades relevantes para un entorno laboral en constante evolución.</t>
  </si>
  <si>
    <t>Protocolo ante desvinculaciones colectivas</t>
  </si>
  <si>
    <t>Ante procesos de desvinculación colectiva, la organización garantiza el cumplimiento de los plazos de notificación definidos por la normativa vigente. Asimismo, implementa mecanismos internos orientados a asegurar una comunicación transparente y oportuna, junto con medidas de apoyo y acompañamiento que promueven una gestión responsable y respetuosa hacia las personas afectadas.</t>
  </si>
  <si>
    <t>CSA 3.3.3</t>
  </si>
  <si>
    <t>Retorno de la inversión en capital humano</t>
  </si>
  <si>
    <t>Ingresos Totales</t>
  </si>
  <si>
    <t>Gastos Operativos Totales</t>
  </si>
  <si>
    <t>Gastos Totales relacionados con los empleados (salarios + beneficios)</t>
  </si>
  <si>
    <r>
      <rPr>
        <sz val="9"/>
        <color rgb="FF000000"/>
        <rFont val="Calibri"/>
        <family val="2"/>
      </rPr>
      <t>Retorno sobre la inversión en capital humano (HC ROI) resultante</t>
    </r>
    <r>
      <rPr>
        <b/>
        <sz val="9"/>
        <color rgb="FF000000"/>
        <rFont val="Calibri"/>
        <family val="2"/>
      </rPr>
      <t xml:space="preserve"> (1)</t>
    </r>
  </si>
  <si>
    <t>Ratio</t>
  </si>
  <si>
    <t>Empleados Totales</t>
  </si>
  <si>
    <r>
      <rPr>
        <b/>
        <sz val="9"/>
        <color rgb="FF000000"/>
        <rFont val="Calibri"/>
        <family val="2"/>
      </rPr>
      <t>Nota (1):</t>
    </r>
    <r>
      <rPr>
        <sz val="9"/>
        <color rgb="FF000000"/>
        <rFont val="Calibri"/>
        <family val="2"/>
      </rPr>
      <t xml:space="preserve"> el HC ROI se calcula según la metodología recomendada, es decir, utilizando los ingresos totales, gastos operativos toales y gatos totales relacionados con los empleados.</t>
    </r>
  </si>
  <si>
    <t>Contrataciones nuevas e internas</t>
  </si>
  <si>
    <t>CSA 3.3.4</t>
  </si>
  <si>
    <t>Contrataciones</t>
  </si>
  <si>
    <t>Número de contrataciones de empleados hombres menores de 30 años de edad</t>
  </si>
  <si>
    <t>Número de contrataciones de empleados hombres de entre 30 y 50 años de edad</t>
  </si>
  <si>
    <t>Número de contrataciones de empleados hombres mayores de 50 años de edad</t>
  </si>
  <si>
    <t>Número de contrataciones de empleados mujeres menores de 30 años de edad</t>
  </si>
  <si>
    <t>Número de contrataciones de empleados mujeres de entre 30 y 50 años de edad</t>
  </si>
  <si>
    <t>Número de contrataciones de empleados mujeres mayores de 50 años de edad</t>
  </si>
  <si>
    <t>Número total de contrataciones de empleados hombres</t>
  </si>
  <si>
    <t>Número total de contrataciones de empleados mujeres</t>
  </si>
  <si>
    <t>Número total de contrataciones de empleados</t>
  </si>
  <si>
    <t>Porcentaje de puestos vacantes ocupados por candidatos internos</t>
  </si>
  <si>
    <t>Costo promedio de contratación/FTE</t>
  </si>
  <si>
    <t>Rotación total de colaboradores</t>
  </si>
  <si>
    <t>CSA 3.3.5</t>
  </si>
  <si>
    <t>Rotación</t>
  </si>
  <si>
    <t>GRI 401-1</t>
  </si>
  <si>
    <t>Tasa de rotación de empleados hombres menores de 30 años de edad</t>
  </si>
  <si>
    <t>Tasa de rotación de empleados hombres de entre 30 y 50 años de edad</t>
  </si>
  <si>
    <t>Tasa de rotación de empleados hombres mayores de 50 años de edad</t>
  </si>
  <si>
    <t>Tasa de rotación de empleados mujeres menores de 30 años de edad</t>
  </si>
  <si>
    <t>Tasa de rotación de empleados mujeres de entre 30 y 50 años de edad</t>
  </si>
  <si>
    <t>Tasa de rotación de empleados mujeres mayores de 50 años de edad</t>
  </si>
  <si>
    <t>Tasa de rotación de mujeres</t>
  </si>
  <si>
    <t>Tasa de rotación de hombres</t>
  </si>
  <si>
    <t>Tasa de rotación total</t>
  </si>
  <si>
    <t>Tasa de rotación voluntaria total</t>
  </si>
  <si>
    <t>% del total de empleados a tiempo completo (FTE)</t>
  </si>
  <si>
    <r>
      <rPr>
        <b/>
        <sz val="9"/>
        <color rgb="FF000000"/>
        <rFont val="Calibri"/>
        <family val="2"/>
      </rPr>
      <t>Nota (1):</t>
    </r>
    <r>
      <rPr>
        <sz val="9"/>
        <color rgb="FF000000"/>
        <rFont val="Calibri"/>
        <family val="2"/>
      </rPr>
      <t xml:space="preserve"> la cobertura representa el porcentaje de la dotación equivalente a tiempo completo (FTE) de Cencosud Shopping S.A. considerada para el cálculo de las tasas de rotación reportadas.</t>
    </r>
  </si>
  <si>
    <t>CSA 3.3.6</t>
  </si>
  <si>
    <t>Métricas de evaluación de Desempeño</t>
  </si>
  <si>
    <t>Ponderación de los componentes de evaluación (comportamientos, valores, objetivos)</t>
  </si>
  <si>
    <t xml:space="preserve">1era línea: (ADN + Sello: 0%) + Objetivos Individuales (100%) 
Ejecutivos: (ADN + Sello: 33%) + Objetivos Individuales (67%)		
Colaboradores: (ADN + Sello: 50%) + Objetivos Individuales (50%) </t>
  </si>
  <si>
    <t>Cobertura de empleados evaluados en el año</t>
  </si>
  <si>
    <r>
      <rPr>
        <b/>
        <sz val="9"/>
        <color rgb="FF000000"/>
        <rFont val="Calibri"/>
        <family val="2"/>
      </rPr>
      <t>Nota (1):</t>
    </r>
    <r>
      <rPr>
        <sz val="9"/>
        <color rgb="FF000000"/>
        <rFont val="Calibri"/>
        <family val="2"/>
      </rPr>
      <t xml:space="preserve"> la cobertura representa el porcentaje de colaboradores elegibles que recibieron una evaluación formal de desempeño durante el ejercicio.</t>
    </r>
  </si>
  <si>
    <t>Evaluación de Desempeño</t>
  </si>
  <si>
    <t>Evaluación de desempeño</t>
  </si>
  <si>
    <t>Cenco Malls cuenta con un modelo de evaluación de desempeño basado en conversación continua, con cobertura del 100% del personal elegible. El sistema utiliza metodología SMART para la fijación de objetivos individuales y considera comportamientos, valores corporativos y resultados individuales medibles.</t>
  </si>
  <si>
    <t>Componentes de evaluación</t>
  </si>
  <si>
    <t>La evaluación pondera comportamientos y valores del “ADN Cencosud y Sello de Liderazgo” junto con objetivos individuales. Según el documento de indicadores, la ponderación varía por nivel: primera línea, ejecutivos y colaboradores.</t>
  </si>
  <si>
    <t>Ciclos de evaluación y retroalimentación</t>
  </si>
  <si>
    <t>En 2025 se realizaron ciclos diferenciados: definición de objetivos, hitos de feedback y autoevaluación para Administración Central; y retroalimentación estratégica para Operaciones.</t>
  </si>
  <si>
    <t>Resultado de desempeño</t>
  </si>
  <si>
    <t>Se realizaron evaluaciones semestrales para el 100% de los colaboradores, con promedio de calificación de 4,2 en abril y 4,19 en octubre, en escala de 1 a 5.</t>
  </si>
  <si>
    <t>Cultura de la retroalimentación</t>
  </si>
  <si>
    <t>La evaluación de desempeño se complementa con instancias trimestrales de “check-in” entre la jefatura y el colaborador, orientadas a revisar el avance y fortalecer el cumplimiento de los objetivos individuales. Adicionalmente, el líder mantiene conversaciones continuas de seguimiento y desarrollo durante el año, donde cada equipo determina la modalidad para estas instancias (etroalimentación continua, conversaciones espontáneas sobre objetivos, ajustes dinámicos de metas o espacios de coaching informal, entre otroas), así se  promueve la retroalimentación y el acompañamiento permanente.</t>
  </si>
  <si>
    <t>CSA 3.3.7</t>
  </si>
  <si>
    <t>Incentivos a largo plazo</t>
  </si>
  <si>
    <t>La Compañía cuenta con programas de incentivos de largo plazo (LTI) orientados a promover la generación de valor sostenible y el alineamiento de los intereses de los ejecutivos con los objetivos estratégicos del negocio. Estos programas consideran criterios de permanencia y desempeño, evaluados a través de indicadores asociados a los resultados financieros y de sostenibilidad de la Compañía.
Adicionalmente, desde 2025 la Compañía implementó un Nuevo Modelo Corporativo de Incentivo de Largo Plazo (LTI Cencosud), diseñado para fortalecer la alineación estratégica a nivel corporativo, promover un marco común de compensación en la región y reemplazar gradualmente los esquemas históricos.
El beneficio otorgado bajo este modelo se determina considerando el nivel de responsabilidad de cada ejecutivo y el período de medición definido para el plan. Su otorgamiento se encuentra sujeto al cumplimiento de las condiciones de permanencia y desempeño establecidas.</t>
  </si>
  <si>
    <t>Formación y/o medidas especiales para fomentar la salud y el bienestar de los colaboradores</t>
  </si>
  <si>
    <t>CSA 3.3.7, 3.3.9</t>
  </si>
  <si>
    <t>Trabajo en equipo</t>
  </si>
  <si>
    <t>La Compañía impulsa instancias de desarrollo y alineación de equipos destinadas a fortalecer la colaboración, la comunicación y el cumplimiento de objetivos comunes. Estas iniciativas son complementadas con contenidos de aprendizaje autogestionado disponibles en Udemy, orientados al desarrollo de habilidades de liderazgo, trabajo colaborativo y comunicación efectiva.</t>
  </si>
  <si>
    <t>Programas de salud mental y hábitos saludables</t>
  </si>
  <si>
    <t>Promoción de la salud mental y fomento de hábitos de alimentación saludable, junto con medidas de confort visual, térmico y acústico, calidad del aire interior, calidad del agua y accesibilidad universal en sus instalaciones.</t>
  </si>
  <si>
    <t>Formación preventiva y afrontamiento de crisis</t>
  </si>
  <si>
    <t>La Compañía refuerza sus lineamientos de salud y seguridad mediante programas de formación presenciales y e-learning ajustados a los riesgos de cada área, incluyendo capacitaciones en afrontamiento de crisis junto a Mutual de Seguridad, orientado a la gestión emocional, y cursos normativos OS10 para personal de seguridad y vigilancia.</t>
  </si>
  <si>
    <t>Beneficios de salud y bienestar</t>
  </si>
  <si>
    <t>Beneficios de salud y bienestar para colaboradores, incluyendo seguro de salud, seguro de vida e invalidez, apoyo para implantes dentales, operativos de mamografías, convenios con centros médicos, convenio con Isapre Colmena, vacunación contra influenza y convenios con farmacias.</t>
  </si>
  <si>
    <t>Conciliación de vida laboral y personal</t>
  </si>
  <si>
    <t>La Compañía cuenta con beneficios asociados a conciliación laboral y personal, tales como viernes con jornada reducida, trabajo híbrido y días libres adicionales a lo legal.</t>
  </si>
  <si>
    <t>Conciliación de vida laboral y familiar</t>
  </si>
  <si>
    <t>Con el propósito de fortalecer el bienestar y la corresponsabilidad familiar, la Compañía implementa diversos beneficios de conciliación laboral y familiar. Estos incluyen un esquema de retorno gradual posterior al posnatal que amplía el tiempo diario de lactancia por hasta 18 semanas, permisos especiales para padres y cuidadores, días adicionales de licencia por nacimiento o adopción, un bono de nacimiento y un mecanismo de compensación económica que complementa los subsidios estatales cuando estos no cubren íntegramente la remuneración de los colaboradores.</t>
  </si>
  <si>
    <t>CSA 3.3.9</t>
  </si>
  <si>
    <t>Cobertura geográfica</t>
  </si>
  <si>
    <t>Bienestar de los empleados</t>
  </si>
  <si>
    <t>Resultado de la encuesta de satisfacción</t>
  </si>
  <si>
    <t>% de empleados que respondieron</t>
  </si>
  <si>
    <t>Aspectos específicos medidos en la encuesta de motivación de empleados</t>
  </si>
  <si>
    <t>Encuesta de clima laboral regional</t>
  </si>
  <si>
    <t>Cada año, la Compañía realiza una encuesta regional de bienestar y compromiso laboral, compuesta por un 90% de indicadores permanentes que permiten dar seguimiento a la evolución de los resultados y un 10% de preguntas variables orientadas a profundizar en temas estratégicos o de interés específico para la organización.
La encuesta evalúa aspectos relacionados con la satisfacción laboral, el sentido o propósito del trabajo, el bienestar y la felicidad en el entorno laboral, así como los niveles de estrés percibidos por los colaboradores. Para ello, aborda la percepción de ambientes de trabajo centrados en las personas, flexibles, seguros, diversos e inclusivos; la efectividad de la comunicación, la colaboración y el reconocimiento dentro de los equipos; el grado de identificación con el propósito corporativo; las oportunidades de desarrollo y aprendizaje; la calidad del liderazgo y la retroalimentación recibida; la autonomía y capacidad de decisión en el trabajo; y el sentido de pertenencia y compromiso con la organización. Estas dimensiones permiten obtener una visión integral de la experiencia de los colaboradores.</t>
  </si>
  <si>
    <t>Resultado general 2025</t>
  </si>
  <si>
    <t>En 2025, Cenco Malls alcanzó un índice de Satisfacción de Colaboradores de 86%, situándose en el rango de calificación “Muy bueno” de la escala ESAT regional.</t>
  </si>
  <si>
    <t xml:space="preserve">Compromiso en materia de salud y seguridad en el trabajo </t>
  </si>
  <si>
    <t>CSA 3.4.1</t>
  </si>
  <si>
    <t>Compromiso en SST</t>
  </si>
  <si>
    <t>Compromiso general en SST</t>
  </si>
  <si>
    <t>Cenco Malls promueve condiciones laborales seguras y se compromete a cumplir con los protocolos de salud y seguridad en todos sus centros comerciales.</t>
  </si>
  <si>
    <t>Política de Seguridad y Salud (SSO/SST)</t>
  </si>
  <si>
    <t>Política de Seguridad y Salud en el Trabajo</t>
  </si>
  <si>
    <t xml:space="preserve">La Compañía cuenta con una Política de Seguridad y Salud en el Trabajo que establece lineamientos para prevenir accidentes y enfermedades profesionales, promoviendo condiciones de trabajo seguras y saludables de colaboradores, subcontratistas, proveedores de servicios y, cuando corresponde, a locatarios, exigiendo uso de equipos de protección personal, cumplimiento normativo, capacitación y auditorías de seguridad. Esta política fue aprobada por la dirección ejecutiva de Cenco Malls. </t>
  </si>
  <si>
    <t>Alineamiento con estándares</t>
  </si>
  <si>
    <t>La gestión de SST se encuentra alineada con los principios y requisitos de la norma internacional ISO 45001 y con el marco regulatorio vigente, incluyendo el Decreto Supremo N°44. En Chile, este enfoque se complementa con la participación en el sistema PEC Competitivo de Mutual de Seguridad CChC, alineado con los principios de la norma ISO 45001.</t>
  </si>
  <si>
    <t>Formento de la participación de colaboradores internos y externos</t>
  </si>
  <si>
    <t>La empresa cuenta con programas especializados de gestión de Seguridad y Salud Ocupacional (SSO/SST), orientados a la prevención de incidentes de salud laboral mediante la identificación, evaluación y control de riesgos. Asimismo, impulsa el bienestar integral de sus colaboradores a través de iniciativas enfocadas en la gestión del estrés, el cuidado de la salud mental, la promoción de la actividad física y el fomento de hábitos de alimentación saludable.</t>
  </si>
  <si>
    <r>
      <rPr>
        <b/>
        <sz val="9"/>
        <color theme="1"/>
        <rFont val="Calibri"/>
        <family val="2"/>
      </rPr>
      <t xml:space="preserve">Nota (1): </t>
    </r>
    <r>
      <rPr>
        <sz val="9"/>
        <color theme="1"/>
        <rFont val="Calibri"/>
        <family val="2"/>
      </rPr>
      <t>Cada filial de Cenco Shopping cuenta con una versión propia de la Política de Seguridad y Salud, cuyos principios, compromisos y lineamientos son equivalentes. Para efectos de divulgación, se presenta la versión pública disponible correspondiente a una de las filiales del grupo.</t>
    </r>
  </si>
  <si>
    <t xml:space="preserve">Programas de SST </t>
  </si>
  <si>
    <t>CSA 3.4.2</t>
  </si>
  <si>
    <t>Sistema de Gestión de Seguridad y Salud Ocupacional</t>
  </si>
  <si>
    <t>La salud, seguridad y bienestar de colaboradores, contratistas, proveedores, locatarios y demás personas que operan en los centros comerciales se gestionan mediante un Sistema de Gestión de SST integral, que se extiende desde el gobierno corporativo hasta la operación diaria.</t>
  </si>
  <si>
    <t>Evaluación de riesgos y planes de acción</t>
  </si>
  <si>
    <t>La Compañía realiza evaluaciones periódicas de riesgos para identificar brechas y oportunidades de mejora. Los resultados se traducen en planes de acción con responsabilidades definidas, metas cuantitativas y monitoreo continuo.</t>
  </si>
  <si>
    <t>Programa de Actividades de Prevención de Riesgos</t>
  </si>
  <si>
    <t>Durante 2025 se cumplieron metas específicas del Programa de Actividades de Prevención de Riesgos, incluyendo certificación de centros comerciales en el sistema PEC Competitivo de Mutual de Seguridad, certificación de Comités Paritarios y participación en simulacros regionales coordinados por SENAPRED.</t>
  </si>
  <si>
    <t>Controles operativos y prácticas de prevención</t>
  </si>
  <si>
    <t>El Sistema de SST considera actualización periódica de protocolos de prevención de riesgos, control de calidad del aire interior y del agua, medidas de confort visual, térmico y acústico, promoción de salud mental, alimentación saludable y accesibilidad universal.</t>
  </si>
  <si>
    <t>Capacitación y formación en SST</t>
  </si>
  <si>
    <t>Los lineamientos de SST se refuerzan mediante programas de formación presencial y e-learning ajustados a los riesgos de cada área, incluyendo capacitación en afrontamiento de crisis junto a Mutual de Seguridad y cursos normativos OS10 para personal de seguridad y vigilancia.</t>
  </si>
  <si>
    <t>Desempeño preventivo</t>
  </si>
  <si>
    <t>El LTIFR de empleados propios, disminución de la tasa de accidentabilidad regional, cero fatalidades y realización de simulacros con más de 18.000 participantes.</t>
  </si>
  <si>
    <t>CSA 3.4.3, 3.4.4, 3.4.5, 3.4.6</t>
  </si>
  <si>
    <t>Seguridad laboral consolidado por año</t>
  </si>
  <si>
    <t>Meta 2025</t>
  </si>
  <si>
    <t>Tasa de accidentabilidad por cada 100 trabajadores</t>
  </si>
  <si>
    <t>Seguridad Laboral: Para 2025, la meta fue reducir en un 30% la tasa de accidentabilidad (meta cumplida en el ejercicio).</t>
  </si>
  <si>
    <t>Número de accidentes registrados</t>
  </si>
  <si>
    <t>Tasa de fatalidad por cada 100.000 trabajadores</t>
  </si>
  <si>
    <t>Meta de cero (0) fatalidades por cada cien mil trabajadores. Esta meta y su reporte cubren tanto a los empleados propios como a los contratistas que realizan tareas en instalaciones controladas por la organización, excluyendo expresamente los accidentes de trayecto y fallecimientos de dirigentes sindicales en funciones gremiales.</t>
  </si>
  <si>
    <t>Número de fatalidades de trabajadores</t>
  </si>
  <si>
    <t>Tasa de enfermedades profesionales por cada 100 trabajadores</t>
  </si>
  <si>
    <t>La gestión se enfoca en la prevención a través de su Política de Seguridad y Salud en el Trabajo (SST), con el objetivo de mantener niveles bajos y controlados de incidencia.</t>
  </si>
  <si>
    <t>Número de enfermedades laborales registradas</t>
  </si>
  <si>
    <t>Tasa de enfermedades laborales por cada 100 trabajadores</t>
  </si>
  <si>
    <t>Número de días perdidos por accidentes</t>
  </si>
  <si>
    <t>Promedio de días perdidos por accidentes</t>
  </si>
  <si>
    <t>Seguridad laboral por género y país</t>
  </si>
  <si>
    <t>Tasa de accidentabilidad por cada 100.000 trabajadores</t>
  </si>
  <si>
    <t>CSA 3.4.3</t>
  </si>
  <si>
    <r>
      <t xml:space="preserve">Tasa de ausentismo de trabajadores </t>
    </r>
    <r>
      <rPr>
        <b/>
        <sz val="9"/>
        <color theme="1"/>
        <rFont val="Calibri"/>
        <family val="2"/>
      </rPr>
      <t>(1)</t>
    </r>
  </si>
  <si>
    <r>
      <rPr>
        <sz val="9"/>
        <color rgb="FF000000"/>
        <rFont val="Calibri"/>
        <family val="2"/>
      </rPr>
      <t>Cobertura de la información (como % de empleados)</t>
    </r>
    <r>
      <rPr>
        <b/>
        <sz val="9"/>
        <color rgb="FF000000"/>
        <rFont val="Calibri"/>
        <family val="2"/>
      </rPr>
      <t xml:space="preserve"> (2)</t>
    </r>
  </si>
  <si>
    <r>
      <rPr>
        <b/>
        <sz val="9"/>
        <color rgb="FF000000"/>
        <rFont val="Calibri"/>
        <family val="2"/>
      </rPr>
      <t xml:space="preserve">Nota (1): </t>
    </r>
    <r>
      <rPr>
        <sz val="9"/>
        <color rgb="FF000000"/>
        <rFont val="Calibri"/>
        <family val="2"/>
      </rPr>
      <t>la tasa de ausentismo se calcula como: número total de días de ausencia registrados durante el período de reporte, dividido por el total de días programados de trabajo en el mismo período, multiplicado por 100.</t>
    </r>
  </si>
  <si>
    <r>
      <rPr>
        <b/>
        <sz val="9"/>
        <color rgb="FF000000"/>
        <rFont val="Calibri"/>
        <family val="2"/>
      </rPr>
      <t xml:space="preserve">Nota (2): </t>
    </r>
    <r>
      <rPr>
        <sz val="9"/>
        <color rgb="FF000000"/>
        <rFont val="Calibri"/>
        <family val="2"/>
      </rPr>
      <t>la cobertura representa el porcentaje de la dotación equivalente a tiempo completo (FTE) del Grupo Cencosud correspondiente a Cencosud Shopping S.A. e incluida en el cálculo de este indicador.</t>
    </r>
  </si>
  <si>
    <t>Tasa de Frecuencia de Lesiones con Tiempo Perdido (LTIFR) de colaboradores</t>
  </si>
  <si>
    <t>CSA 3.4.5</t>
  </si>
  <si>
    <t>Colaboradores</t>
  </si>
  <si>
    <t>LTIFR de trabajadores</t>
  </si>
  <si>
    <t>LTIR de trabajadores</t>
  </si>
  <si>
    <r>
      <rPr>
        <sz val="9"/>
        <color rgb="FF000000"/>
        <rFont val="Calibri"/>
        <family val="2"/>
      </rPr>
      <t xml:space="preserve">Cobertura de la información (como % de empleados) </t>
    </r>
    <r>
      <rPr>
        <b/>
        <sz val="9"/>
        <color rgb="FF000000"/>
        <rFont val="Calibri"/>
        <family val="2"/>
      </rPr>
      <t>(1)</t>
    </r>
  </si>
  <si>
    <r>
      <rPr>
        <b/>
        <sz val="9"/>
        <color rgb="FF000000"/>
        <rFont val="Calibri"/>
        <family val="2"/>
      </rPr>
      <t xml:space="preserve">Nota (1): </t>
    </r>
    <r>
      <rPr>
        <sz val="9"/>
        <color rgb="FF000000"/>
        <rFont val="Calibri"/>
        <family val="2"/>
      </rPr>
      <t>la cobertura representa el porcentaje de empleados propios de Cencosud Shopping S.A. incluidos en el cálculo de los indicadores de frecuencia de lesiones.</t>
    </r>
  </si>
  <si>
    <t>CSA 3.4</t>
  </si>
  <si>
    <t>Programa de Salud y Bienestar</t>
  </si>
  <si>
    <t>Cenco Malls promueve la salud y el bienestar de sus arrendatarios como parte de su estrategia de sostenibilidad, con el objetivo de mejorar su satisfacción y permanencia, así como la competitividad de sus activos.</t>
  </si>
  <si>
    <t>Calidad ambiental interior</t>
  </si>
  <si>
    <t>Las iniciativas abordan la calidad ambiental interior, incluyendo medidas asociadas al confort ambiental de los espacios. En activos como Office HUB Costanera, certificado LEED Gold, se implementan medidas de control de calidad del aire, confort térmico y acústico y maximización de luz natural.</t>
  </si>
  <si>
    <t>Eficiencia en el uso de recursos</t>
  </si>
  <si>
    <t>El programa incorpora eficiencia en el uso de recursos, apoyado por programas de eficiencia energética e hídrica y sistemas de gestión de residuos para arrendatarios, promoviendo corresponsabilidad en la operación sostenible de los activos.</t>
  </si>
  <si>
    <t>Accesibilidad y bienestar físico</t>
  </si>
  <si>
    <t>Cenco Malls garantiza accesibilidad universal y fomenta la actividad física mediante el diseño de circulaciones y servicios en sus activos.</t>
  </si>
  <si>
    <t>Bienestar mental</t>
  </si>
  <si>
    <t>La Compañía apoya la salud mental mediante la difusión de líneas de apoyo y la instalación de puntos de orientación emocional.</t>
  </si>
  <si>
    <t>Manual de Diseño Sostenible</t>
  </si>
  <si>
    <t>Los arrendatarios cuentan con un Manual de Diseño Sostenible que guía la habilitación y operación eficiente de sus espacios.</t>
  </si>
  <si>
    <t>Evaluación y mejora</t>
  </si>
  <si>
    <t>La Compañía realiza evaluaciones periódicas para identificar riesgos y oportunidades de mejora en el bienestar de los arrendatarios, definiendo metas cuantitativas y aplicando la Declaración de Construcción Sostenible.</t>
  </si>
  <si>
    <t>Medidas de salud y bienestar de los locatarios</t>
  </si>
  <si>
    <t>CSA 3.5.1, 3.5.2</t>
  </si>
  <si>
    <t>Salud y bienestar de locatarios</t>
  </si>
  <si>
    <t>Las medidas abordan calidad ambiental interior, confort térmico y acústico, control de calidad del aire y maximización de luz natural, especialmente en activos como Office HUB Costanera, certificado LEED Gold.</t>
  </si>
  <si>
    <t>Las medidas se complementan con programas de eficiencia energética e hídrica y sistemas de gestión de residuos para arrendatarios.</t>
  </si>
  <si>
    <t>Cenco Malls garantiza la accesibilidad universal y fomenta la actividad física a través de servicios relacionados en sus centros comerciales, además de garantizar el acceso al agua potable.</t>
  </si>
  <si>
    <t>La Compañía realiza evaluaciones periódicas para identificar riesgos y oportunidades de mejora en el bienestar de los locatarios, aplicando la Declaración de Construcción Sostenible. Durante 2025 se continúo en la definición de objetivos cuantitativos respecto al bienestar y satisfacción de locatarios.</t>
  </si>
  <si>
    <t>CSA 3.5.3</t>
  </si>
  <si>
    <t>Concentración de clientes</t>
  </si>
  <si>
    <t>Mencionar el número de clientes que concentren en forma individual, a lo menos, un 10% del ingreso del segmento. En caso de que ningún cliente alcance dicha concentración deberá señalarlo expresamente.</t>
  </si>
  <si>
    <t>Satisfacción del cliente</t>
  </si>
  <si>
    <t>META 2025</t>
  </si>
  <si>
    <t>% satisfacción del cliente CSAT</t>
  </si>
  <si>
    <t>% cobertura de la información</t>
  </si>
  <si>
    <r>
      <rPr>
        <b/>
        <sz val="9"/>
        <color rgb="FF000000"/>
        <rFont val="Calibri"/>
        <family val="2"/>
      </rPr>
      <t xml:space="preserve">Nota (1): </t>
    </r>
    <r>
      <rPr>
        <sz val="9"/>
        <color rgb="FF000000"/>
        <rFont val="Calibri"/>
        <family val="2"/>
      </rPr>
      <t>La cobertura corresponde a el % de clientes dividido por los consumidores encuestados (tanto los que contestan como los que no) sobre el total de clientes/consumidores.</t>
    </r>
  </si>
  <si>
    <t>Metodología general</t>
  </si>
  <si>
    <t xml:space="preserve">Cenco Malls mide la satisfacción de clientes mediante encuestas Customer Satisfaction (CSAT) aplicadas en sus centros comerciales, complementadas con Net Promoter Score (NPS) y canales formales de Servicio de Atención al Cliente. En 2025 el CSAT alcanzó los 86 puntos, mejorando respecto al 2024. </t>
  </si>
  <si>
    <t>Uso de resultados</t>
  </si>
  <si>
    <t>Los resultados de satisfacción y los requerimientos recibidos en los canales de atención se utilizan para priorizar mejoras en servicios, infraestructura, experiencia de clientes y propuestas de valor por centro comercial.</t>
  </si>
  <si>
    <t>Canales de atención</t>
  </si>
  <si>
    <t>Cenco Malls dispone de canales formales para recibir y gestionar consultas, reclamos y sugerencias de clientes, incluyendo atención presencial, digital, redes sociales, formularios y otros medios de contacto.</t>
  </si>
  <si>
    <t xml:space="preserve">Programas de Integración Social </t>
  </si>
  <si>
    <t>CSA 3.6.1</t>
  </si>
  <si>
    <t>Cenco Malls desarrolla programas comunitarios e iniciativas de integración social con el objetivo de fortalecer el vínculo comunitario, a través de proyectos y alianzas locales orientadas al emprendimiento, cultura y educación, salud y bienestar, movilidad sostenible, inclusión y fortalecimiento del vínculo con comunidades locales.</t>
  </si>
  <si>
    <t>Mercado Emprende</t>
  </si>
  <si>
    <t>Programa de apoyo al emprendimiento local, en el que han participado más de 850 personas que en su conjunto superanron los $CLP 200 millones en ventas. A la fecha, a logrado contar con la participación de más de 7.850 emprendedores.</t>
  </si>
  <si>
    <t>Aula a Cielo Abierto</t>
  </si>
  <si>
    <t>Programa educativo asociado a Sky Costanera para establecimientos educativos. Durante 2025, 141 instituciones visitaron el lugar (65,3% de manera gratuita).</t>
  </si>
  <si>
    <t>Salud y bienestar comunitario</t>
  </si>
  <si>
    <t>Iniciativas como Alto al Cáncer, mamografías gratuitas, vacunatorios y educación en salud para la comunidad.</t>
  </si>
  <si>
    <t>Movilidad sostenible, inclusión y resiliencia</t>
  </si>
  <si>
    <t>Acciones de integración social, movilidad sostenible, accesibilidad universal, inclusión laboral y resiliencia comunitaria.</t>
  </si>
  <si>
    <t xml:space="preserve">Compromiso con grupos de interés </t>
  </si>
  <si>
    <t>CSA 3.6.2</t>
  </si>
  <si>
    <t>Marco de relacionamiento con grupos de interés</t>
  </si>
  <si>
    <t>Cenco Malls reconoce que una gestión adecuada y sistemática de sus grupos de interés es clave para la creación de valor sostenible, la mitigación de riesgos sociales y la toma de decisiones estratégicas informadas.</t>
  </si>
  <si>
    <t>Política Regional de Vínculo con las Comunidades</t>
  </si>
  <si>
    <t>Las acciones de relacionamiento comunitario se gestionan bajo el pilar Personas de la Estrategia de Sostenibilidad y se encuentran formalmente reguladas por la Política Regional de Vínculo con las Comunidades, que define principios, criterios de actuación, roles y mecanismos de implementación orientados a la generación de valor compartido y mitigación de impactos sociales.</t>
  </si>
  <si>
    <t>Manual Regional de Relacionamiento Comunitario</t>
  </si>
  <si>
    <t>La Compañía cuenta con un Manual Regional de Relacionamiento Comunitario, aprobado por el Gerente General, que entrega lineamientos homogéneos para la vinculación con comunidades y grupos de interés durante el ciclo de vida de los centros comerciales, desde desarrollo y construcción hasta operación.</t>
  </si>
  <si>
    <t>Identificación y priorización de grupos de interés</t>
  </si>
  <si>
    <t>La identificación y priorización se realiza mediante un proceso estructurado y anual, considerando el contexto del negocio, entorno regulatorio, zona de influencia de cada centro comercial, expectativas de los públicos vinculados y si corresponden grupos vulnerables.</t>
  </si>
  <si>
    <t>Grupos de interés identificados</t>
  </si>
  <si>
    <t>Cenco Malls identifica como principales grupos de interés a clientes finales, locatarios, comunidades locales, colaboradores, accionistas, autoridades y proveedores, definiendo para cada uno su relevancia y temas asociados.</t>
  </si>
  <si>
    <t>Canales formales de relacionamiento</t>
  </si>
  <si>
    <t>La Compañía mantiene canales formales, trazables y especializados de relacionamiento con sus grupos de interés, incluyendo Servicio de Atención al Cliente, equipo multidisciplinario de Relaciones con Grupos de Interés, comunicaciones externas, asuntos públicos, asuntos legales, Investor Relations y sostenibilidad.</t>
  </si>
  <si>
    <t>Relacionamiento comunitario y mejora continua</t>
  </si>
  <si>
    <t>Cenco Malls cuenta con casillas de comunicación exclusivas para las comunidades, así como canales digitales y mecanismos de seguimiento de requerimientos y compromisos. Además, implementa procedimientos de mejoramiento continuo para fortalecer la calidad, claridad y oportunidad de sus divulgaciones al mercado y grupos de interés.</t>
  </si>
  <si>
    <t xml:space="preserve">Comunicación con grupos de interés </t>
  </si>
  <si>
    <t>CSA 3.6.3</t>
  </si>
  <si>
    <t>Compromiso con una relación sostenible con las partes interesadas</t>
  </si>
  <si>
    <t>Cenco Malls cuenta con una estrategia de relacionamiento con grupos de interés locales orientada a fortalecer la participación, la comunicación transparente y la gestión oportuna de inquietudes asociadas a sus operaciones y proyectos inmobiliarios. En este marco, identifica comunidades, autoridades, organizaciones sociales y otros actores relevantes del entorno, promoviendo vínculos de confianza y colaboración que contribuyen al cumplimiento normativo aplicable en materias de participación ciudadana.
Como parte de este enfoque, la Compañía desarrolla procesos de Participación Ciudadana Temprana (PCT) en nuevos proyectos, mediante los cuales presenta sus propuestas, recoge observaciones y evalúa potenciales impactos sobre las comunidades locales. Asimismo, implementa planes de relacionamiento comunitario en sus centros comerciales y mantiene reuniones periódicas con actores del territorio, con el fin de identificar preocupaciones emergentes y fortalecer el diálogo continuo.
Para facilitar una interacción accesible y bidireccional, Cenco Malls dispone de canales de comunicación presenciales y digitales que permiten a las partes interesadas realizar consultas, plantear inquietudes y presentar reclamos. Estos mecanismos incluyen atención en determinados centros comerciales y plataformas web habilitadas para el contacto con la Compañía, complementados con el seguimiento de quejas y reclamaciones liderado por el equipo de Experiencia de Clientes.
Adicionalmente, la Compañía impulsa iniciativas comunitarias que contribuyen al desarrollo local, la cultura, el bienestar social y la conciencia ambiental. Estas acciones consideran ferias sociales, alianzas con fundaciones, ONGs, emprendimientos y startups, así como programas orientados a promover el reciclaje y el uso responsable del agua y la energía entre clientes y locatarios. Sus programas de participación se aplican en sus operaciones locales, favoreciendo una gestión más consistente, cercana y responsable con su entorno.</t>
  </si>
  <si>
    <t>Indicadores</t>
  </si>
  <si>
    <t>Número de canales formales disponibles (correo, teléfono, formulario, etc.)</t>
  </si>
  <si>
    <t>Número de consultas recibidas anualmente por estos canales</t>
  </si>
  <si>
    <t>Relación con inversionistas y público general</t>
  </si>
  <si>
    <t>N° de informes, presentaciones o hechos esenciales publicados en el año</t>
  </si>
  <si>
    <t>N° de conferencias, roadshows o instancias de diálogo realizadas</t>
  </si>
  <si>
    <t>N° de inversionistas participantes en estas instancias</t>
  </si>
  <si>
    <t>Estándar SASB Bienes Inmobiliarios (versión 2023)</t>
  </si>
  <si>
    <t>Código</t>
  </si>
  <si>
    <t>Métrica</t>
  </si>
  <si>
    <t>Respuesta</t>
  </si>
  <si>
    <t>IF-RE-130a.1</t>
  </si>
  <si>
    <t>Gestión de Energía</t>
  </si>
  <si>
    <t>Cobertura de datos de consumo de energía como porcentaje de la superficie total, por sector de propiedad</t>
  </si>
  <si>
    <t>IF-RE-130a.2</t>
  </si>
  <si>
    <t>(1) Energía total consumida por área de la cartera con cobertura de datos</t>
  </si>
  <si>
    <t>GJ</t>
  </si>
  <si>
    <t>(2) porcentaje de electricidad de la red</t>
  </si>
  <si>
    <t>(3) porcentaje de energía renovable, por sector de propiedad</t>
  </si>
  <si>
    <t>IF-RE-130a.3</t>
  </si>
  <si>
    <t>Variación porcentual comparable (like-for-like) en el consumo de energía para el área de la cartera con cobertura de datos, por sector de propiedad</t>
  </si>
  <si>
    <t>IF-RE-130a.4</t>
  </si>
  <si>
    <t>Porcentaje de la cartera elegible que (1) tiene una calificación energética</t>
  </si>
  <si>
    <t>(2) está certificada por ENERGY STAR, por sector de propiedad</t>
  </si>
  <si>
    <t>IF-RE-130a.5</t>
  </si>
  <si>
    <t>Descripción de cómo las consideraciones de gestión de energía de los edificios se integran en el análisis de inversión de propiedades y en la estrategia operativa</t>
  </si>
  <si>
    <t>La gestión energética de los edificios se integra tanto en el análisis de inversión como en la estrategia operativa, mediante sistemas alineados con ISO 50001, auditorías y metas de reducción, uso de energía renovable, automatización tecnológica y corresponsabilidad con los arrendatarios, lo que en conjunto impulsa la sostenibilidad y la apreciación del valor del activo en el mercado.</t>
  </si>
  <si>
    <t>IF-RE-140a.1</t>
  </si>
  <si>
    <t>Gestión del Agua</t>
  </si>
  <si>
    <t>Cobertura de datos de extracción de agua como porcentaje de (1) superficie total</t>
  </si>
  <si>
    <t>(2) superficie en regiones con Estrés Hídrico de Referencia Alto o Extremadamente Alto, por sector de propiedad</t>
  </si>
  <si>
    <t>IF-RE-140a.2</t>
  </si>
  <si>
    <t>(1) Total de agua extraída por área de la cartera con cobertura de datos</t>
  </si>
  <si>
    <t>m³</t>
  </si>
  <si>
    <t>(2) porcentaje en regiones con Estrés Hídrico de Referencia Alto o Extremadamente Alto, por sector de propiedad</t>
  </si>
  <si>
    <t>IF-RE-140a.3</t>
  </si>
  <si>
    <t>Variación porcentual comparable (like-for-like) en el agua extraída para el área de la cartera con cobertura de datos, por sector de propiedad</t>
  </si>
  <si>
    <t>IF-RE-140a.4</t>
  </si>
  <si>
    <t>Descripción de los riesgos de gestión del agua y discusión de estrategias y prácticas para mitigar esos riesgos</t>
  </si>
  <si>
    <t>Los riesgos asociados con la escasez de agua en ciertas regiones se gestionan mediante la recuperación de aguas grises y el uso de sistemas de captación de aguas pluviales en algunas propiedades, lo que permite mitigar el riesgo de estrés hídrico en zonas clave.</t>
  </si>
  <si>
    <t>IF-RE-410a.1</t>
  </si>
  <si>
    <t>Gestión de los Impactos de Sostenibilidad de los Inquilinos</t>
  </si>
  <si>
    <t>(1) Porcentaje de nuevos contratos de arrendamiento que contienen una cláusula de recuperación de costos para mejoras de capital relacionadas con la eficiencia de recursos</t>
  </si>
  <si>
    <t>A la fecha no se registran contratos de arrendamiento que contengan este tipo de cláusulas.</t>
  </si>
  <si>
    <t>(2) superficie arrendada asociada, por sector de propiedad</t>
  </si>
  <si>
    <t>m²</t>
  </si>
  <si>
    <t>IF-RE-410a.2</t>
  </si>
  <si>
    <t>Porcentaje de inquilinos que tienen medidores separados o submedidores para (1) consumo de electricidad de la red</t>
  </si>
  <si>
    <t>(2) extracciones de agua, por sector de propiedad</t>
  </si>
  <si>
    <t>IF-RE-410a.3</t>
  </si>
  <si>
    <t>Discusión del enfoque para medir, incentivar y mejorar los impactos de sostenibilidad de los inquilinos</t>
  </si>
  <si>
    <t>En 2025, Cenco Malls ha implementado un programa de incentivos para aquellos inquilinos que logren reducir su consumo de energía y agua, proporcionando bonificaciones por eficiencia energética. Además, se realiza un seguimiento anual del desempeño sostenible de cada inquilino a través de auditorías ambientales y revisión de los consumos. Programas internos de monitoreo y auditoría para inquilinos están en marcha, con el fin de garantizar el cumplimiento de las metas de sostenibilidad.</t>
  </si>
  <si>
    <t>IF-RE-450a.1</t>
  </si>
  <si>
    <t>Adaptación al Cambio Climático</t>
  </si>
  <si>
    <t>Área de propiedades ubicadas en zonas de inundación de 100 años, por sector de propiedad</t>
  </si>
  <si>
    <t>IF-RE-450a.2</t>
  </si>
  <si>
    <t>Descripción del análisis de exposición al riesgo de cambio climático, grado de exposición sistemática de la cartera y estrategias para mitigar riesgos</t>
  </si>
  <si>
    <t>La empresa evalúa los riesgos climáticos físicos y de transición, incluida la exposición a fenómenos meteorológicos extremos que puedan afectar el funcionamiento de los activos, la resiliencia de la infraestructura y la continuidad de las operaciones. Los riesgos relacionados con el clima se integran en el mapa de riesgos corporativo, y las medidas de mitigación incluyen iniciativas de eficiencia energética, adquisición de electricidad renovable, generación solar, uso eficiente del agua y medidas de adaptación para la cartera inmobiliaria.</t>
  </si>
  <si>
    <t>Parámetros de actividad</t>
  </si>
  <si>
    <t>Parámetro</t>
  </si>
  <si>
    <t>IF-RE-000.A</t>
  </si>
  <si>
    <t>Número de activos</t>
  </si>
  <si>
    <t>IF-RE-000.B</t>
  </si>
  <si>
    <t>Superficie arrendable</t>
  </si>
  <si>
    <t>IF-RE-000.C</t>
  </si>
  <si>
    <t>Porcentaje de activos gestionados indirectamente</t>
  </si>
  <si>
    <t>IF-RE-000.D</t>
  </si>
  <si>
    <t>Tasa de ocupación promedio</t>
  </si>
  <si>
    <t>Declaración de uso</t>
  </si>
  <si>
    <t>Cenco Malls ha publicado la información citada en este índice de contenido GRI para el período 1 de enero a 31 de diciembre de 2025 con referencia a los Estándares GRI.</t>
  </si>
  <si>
    <t>GRI 1 usado</t>
  </si>
  <si>
    <t>GRI 1: Fundación 2021</t>
  </si>
  <si>
    <t xml:space="preserve"> ESTÁNDAR GRI</t>
  </si>
  <si>
    <t xml:space="preserve"> DIVULGACIÓN</t>
  </si>
  <si>
    <t>UBICACIÓN EN LA MEMORIA</t>
  </si>
  <si>
    <t>UBICACIÓN EN ESTE REPORTE</t>
  </si>
  <si>
    <t>GRI 2: Información general 2021</t>
  </si>
  <si>
    <t>2-1 Detalles organizativos</t>
  </si>
  <si>
    <t>1.1 Transparencia y divulgación</t>
  </si>
  <si>
    <t>2-2 Entidades incluidas en los informes de sostenibilidad de la organización</t>
  </si>
  <si>
    <t>2-3 Periodo de notificación, frecuencia y punto de contacto</t>
  </si>
  <si>
    <t>2-4 Reformulaciones de la información</t>
  </si>
  <si>
    <t>2-5 Aseguramiento externo</t>
  </si>
  <si>
    <t>2-6 Actividades, cadena de valor y otras relaciones comerciales</t>
  </si>
  <si>
    <t>1.7 Gestión de la cadena de suministro</t>
  </si>
  <si>
    <t>2-7 Empleados</t>
  </si>
  <si>
    <t>3.1 Indicadores laborales</t>
  </si>
  <si>
    <t>2-8 Trabajadores que no son empleados</t>
  </si>
  <si>
    <t>3.4 Salud y seguridad ocupacional</t>
  </si>
  <si>
    <t>2-9 Estructura y composición de la gobernanza</t>
  </si>
  <si>
    <t>1.2 Gobierno corporativo</t>
  </si>
  <si>
    <t>2-10 Nominación y selección del máximo órgano de gobierno</t>
  </si>
  <si>
    <t>2-11 Presidente del máximo órgano de gobierno</t>
  </si>
  <si>
    <t>2-12 Papel del máximo órgano de gobierno en la supervisión de la gestión de los impactos</t>
  </si>
  <si>
    <t>1.2 Gobierno corporativo; 1.4 Gestión de riesgos y crisis; 2.1 Política medioambiental y sistemas de gestión; 3.6 Relaciones comunitarias</t>
  </si>
  <si>
    <t>2-13 Delegación de responsabilidad para la gestión de impactos</t>
  </si>
  <si>
    <t>2-14 Papel del máximo órgano de gobierno en la elaboración de informes de sostenibilidad</t>
  </si>
  <si>
    <t>1.1 Transparencia y divulgación; 1.2 Gobierno corporativo</t>
  </si>
  <si>
    <t>2-15 Conflictos de interés</t>
  </si>
  <si>
    <t>1.5 Ética en los negocios</t>
  </si>
  <si>
    <t>2-16 Comunicación de preocupaciones críticas</t>
  </si>
  <si>
    <t>2-17 Conocimiento colectivo del máximo órgano de gobierno</t>
  </si>
  <si>
    <t>2-18 Evaluación del desempeño del máximo órgano de gobierno</t>
  </si>
  <si>
    <t>2-19 Políticas de remuneración</t>
  </si>
  <si>
    <t>2-20 Proceso para determinar la remuneración</t>
  </si>
  <si>
    <t>2-22 Declaración sobre la estrategia de desarrollo sostenible</t>
  </si>
  <si>
    <t>1.1 Transparencia y divulgación; 2.1 Política medioambiental y sistemas de gestión; 3.6 Relaciones comunitarias</t>
  </si>
  <si>
    <t>2-23 Compromisos políticos</t>
  </si>
  <si>
    <t>1.5 Ética en los negocios; 2.1 Política medioambiental y sistemas de gestión; 3.2 Derechos humanos</t>
  </si>
  <si>
    <t>2-24 Integración de los compromisos políticos</t>
  </si>
  <si>
    <t>1.5 Ética en los negocios; 1.7 Gestión de la cadena de suministro; 2.1 Política medioambiental y sistemas de gestión; 3.2 Derechos humanos</t>
  </si>
  <si>
    <t>2-25 Procesos para remediar los impactos negativos</t>
  </si>
  <si>
    <t>1.5 Ética en los negocios; 3.2 Derechos humanos; 3.6 Relaciones comunitarias</t>
  </si>
  <si>
    <t>2-26 Mecanismos para solicitar asesoramiento y plantear inquietudes</t>
  </si>
  <si>
    <t>2-27 Cumplimiento de leyes y reglamentos</t>
  </si>
  <si>
    <t>1.5 Ética en los negocios; 2.1 Política medioambiental y sistemas de gestión</t>
  </si>
  <si>
    <t>2-28 Asociaciones de miembros</t>
  </si>
  <si>
    <t>1.6 Influencia política</t>
  </si>
  <si>
    <t>2-29 Enfoque para la participación de las partes interesadas</t>
  </si>
  <si>
    <t>3.6 Relaciones comunitarias</t>
  </si>
  <si>
    <t>2-30 Convenios colectivos</t>
  </si>
  <si>
    <t>GRI 3: Temas de materiales 2021</t>
  </si>
  <si>
    <t>3-1 Proceso para determinar los temas del material</t>
  </si>
  <si>
    <t>1.3 Materialidad</t>
  </si>
  <si>
    <t>3-2 Lista de temas del material</t>
  </si>
  <si>
    <t>3-3 Gestión de temas materiales</t>
  </si>
  <si>
    <t>GRI 101: Biodiversidad 2024</t>
  </si>
  <si>
    <t>101-1 Políticas para detener y revertir la pérdida de biodiversidad</t>
  </si>
  <si>
    <t>2.6 Biodiversidad; 2.1 Política medioambiental y sistemas de gestión</t>
  </si>
  <si>
    <t>101-2 Gestión de los impactos sobre la biodiversidad</t>
  </si>
  <si>
    <t>2.6 Biodiversidad</t>
  </si>
  <si>
    <t>101-3 Acceso y reparto de beneficios</t>
  </si>
  <si>
    <t>No informado en este reporte</t>
  </si>
  <si>
    <t>101-5 Lugares con impactos en la biodiversidad</t>
  </si>
  <si>
    <t>101-6 Factores directos de la pérdida de biodiversidad</t>
  </si>
  <si>
    <t>101-7 Cambios en el estado de la biodiversidad</t>
  </si>
  <si>
    <t>GRI 102: Cambio climático 2025</t>
  </si>
  <si>
    <t>102-1 Plan de transición para la mitigación del cambio climático</t>
  </si>
  <si>
    <t>2.5 Estrategia climática</t>
  </si>
  <si>
    <t xml:space="preserve"> 102-2 Plan de adaptación al cambio climático</t>
  </si>
  <si>
    <t>102-3 Transición justa</t>
  </si>
  <si>
    <t>102-5 Alcance 1 Emisiones de GEI</t>
  </si>
  <si>
    <t>102-6 Emisiones de GEI de Alcance 2</t>
  </si>
  <si>
    <t>102-7 Emisiones de GEI de Alcance 3</t>
  </si>
  <si>
    <t>102-8 Intensidad de las emisiones de GEI</t>
  </si>
  <si>
    <t xml:space="preserve"> GRI 103: Energía 2025</t>
  </si>
  <si>
    <t>103-1 Políticas y compromisos energéticos</t>
  </si>
  <si>
    <t>2.2 Energía; 2.1 Política medioambiental y sistemas de gestión</t>
  </si>
  <si>
    <t>103-2 Consumo de energía y autogeneración dentro de la organización</t>
  </si>
  <si>
    <t>2.2 Energía</t>
  </si>
  <si>
    <t>103-3 Consumo de energía aguas arriba y aguas abajo</t>
  </si>
  <si>
    <t>103-4 Intensidad energética</t>
  </si>
  <si>
    <t>103-5 Reducción del consumo de energía</t>
  </si>
  <si>
    <t>GRI 201: Desempeño económico 2016</t>
  </si>
  <si>
    <t>201-1 Valor económico directo generado y distribuido</t>
  </si>
  <si>
    <t>201-2 Implicaciones financieras y otros riesgos y oportunidades derivados del cambio climático</t>
  </si>
  <si>
    <t>2.5 Estrategia climática; 1.4 Gestión de riesgos y crisis</t>
  </si>
  <si>
    <t>201-3 Obligaciones de los planes de beneficios definidos y otros planes de jubilación</t>
  </si>
  <si>
    <t>GRI 202: Presencia en el mercado 2016</t>
  </si>
  <si>
    <t>202-1 Proporciones del salario estándar de nivel inicial por género en comparación con el salario mínimo local</t>
  </si>
  <si>
    <t>No informado en MI 2025 Cenco Malls</t>
  </si>
  <si>
    <t>202-2 Proporción de altos directivos contratados de la comunidad local.</t>
  </si>
  <si>
    <t>GRI 203: Impactos económicos indirectos 2016</t>
  </si>
  <si>
    <t>203-1 Inversiones y servicios de infraestructura apoyados</t>
  </si>
  <si>
    <t>203-2 Impactos económicos indirectos significativos</t>
  </si>
  <si>
    <t>GRI 204: Prácticas de Adquisiciones 2016</t>
  </si>
  <si>
    <t>204-1 Proporción del gasto en proveedores locales</t>
  </si>
  <si>
    <t>GRI 205: Lucha contra la corrupción 2016</t>
  </si>
  <si>
    <t>205-1 Operaciones evaluadas en cuanto a riesgos relacionados con la corrupción.</t>
  </si>
  <si>
    <t>205-2 Comunicación y capacitación sobre políticas y procedimientos anticorrupción</t>
  </si>
  <si>
    <t>205-3 Incidentes confirmados de corrupción y medidas adoptadas</t>
  </si>
  <si>
    <t>GRI 206: Conducta anticompetitiva 2016</t>
  </si>
  <si>
    <t>206-1 Acciones legales por conducta anticompetitiva, prácticas antimonopolio y monopolísticas</t>
  </si>
  <si>
    <t>GRI 207: Impuestos 2019</t>
  </si>
  <si>
    <t>207-1 Enfoque del impuesto</t>
  </si>
  <si>
    <t>1.8 Estrategia tributaria</t>
  </si>
  <si>
    <t>207-2 Gobernanza, control y gestión de riesgos tributarios</t>
  </si>
  <si>
    <t>GRI 301: Materiales 2016</t>
  </si>
  <si>
    <t>301-1 Materiales utilizados por peso o volumen</t>
  </si>
  <si>
    <t>2.7 Gestión de productos</t>
  </si>
  <si>
    <t>301-2 Materiales de entrada reciclados utilizados</t>
  </si>
  <si>
    <t>301-3 Productos reciclados y sus materiales de embalaje</t>
  </si>
  <si>
    <t>GRI 302: Energía 2016</t>
  </si>
  <si>
    <t>302-1 Consumo de energía dentro de la organización</t>
  </si>
  <si>
    <t>302-2 Consumo de energía fuera de la organización</t>
  </si>
  <si>
    <t>302-3 Intensidad energética</t>
  </si>
  <si>
    <t>302-4 Reducción del consumo de energía</t>
  </si>
  <si>
    <t>302-5 Reducciones en los requerimientos energéticos de productos y servicios</t>
  </si>
  <si>
    <t>2.2 Energía; 2.7 Gestión de productos</t>
  </si>
  <si>
    <t>GRI 303: Agua y efluentes 2018</t>
  </si>
  <si>
    <t>303-1 Interacciones con el agua como recurso compartido</t>
  </si>
  <si>
    <t>2.4 Agua</t>
  </si>
  <si>
    <t>303-2 Gestión de los impactos relacionados con las descargas de agua</t>
  </si>
  <si>
    <t>303-3 Extracción de agua</t>
  </si>
  <si>
    <t>303-4 Descarga de agua</t>
  </si>
  <si>
    <t>303-5 Consumo de agua</t>
  </si>
  <si>
    <t>GRI 305: Emisiones 2016</t>
  </si>
  <si>
    <t>305-1 Emisiones directas de GEI (Alcance 1)</t>
  </si>
  <si>
    <t>305-2 Energía indirecta (Alcance 2) Emisiones de GEI</t>
  </si>
  <si>
    <t>305-3 Otras emisiones indirectas de GEI (Alcance 3)</t>
  </si>
  <si>
    <t>305-5 Reducción de las emisiones de GEI</t>
  </si>
  <si>
    <t>GRI 306: Residuos 2020</t>
  </si>
  <si>
    <t>306-1 Generación de residuos e impactos significativos relacionados con los residuos</t>
  </si>
  <si>
    <t>MI 2025 Cenco Malls, pp. 94, 98 y 102</t>
  </si>
  <si>
    <t>2.3 Residuos y contaminantes</t>
  </si>
  <si>
    <t>306-2 Gestión de impactos significativos relacionados con los residuos</t>
  </si>
  <si>
    <t>306-3 Residuos generados</t>
  </si>
  <si>
    <t>306-4 Residuos desviados de su eliminación</t>
  </si>
  <si>
    <t>306-5 Residuos destinados a eliminación</t>
  </si>
  <si>
    <t>GRI 308: Evaluación ambiental de proveedores 2016</t>
  </si>
  <si>
    <t>308-1 Nuevos proveedores que fueron evaluados utilizando criterios ambientales</t>
  </si>
  <si>
    <t>308-2 Impactos ambientales negativos en la cadena de suministro y medidas adoptadas</t>
  </si>
  <si>
    <t>GRI 401: Empleo 2016</t>
  </si>
  <si>
    <t>401-1 Contratación de nuevos empleados y rotación de personal</t>
  </si>
  <si>
    <t>3.3 Gestión del capital humano</t>
  </si>
  <si>
    <t>Beneficios del plan 401-2 que se brindan a los empleados de tiempo completo y que no se brindan a los empleados temporales o de medio tiempo.</t>
  </si>
  <si>
    <t>MI 2025 Cenco Malls, p. 80</t>
  </si>
  <si>
    <t>401-3 Permiso parental</t>
  </si>
  <si>
    <t>MI 2025 Cenco Malls, pp. 73-77 y 80</t>
  </si>
  <si>
    <t>GRI 403: Salud y seguridad en el trabajo 2018</t>
  </si>
  <si>
    <t>403-1 Sistema de gestión de la seguridad y salud en el trabajo</t>
  </si>
  <si>
    <t>MI 2025 Cenco Malls, pp. 67-68</t>
  </si>
  <si>
    <t>403-2 Identificación de peligros, evaluación de riesgos e investigación de incidentes</t>
  </si>
  <si>
    <t>403-3 Servicios de salud ocupacional</t>
  </si>
  <si>
    <t>MI 2025 Cenco Malls, pp. 67-70</t>
  </si>
  <si>
    <t>403-4 Participación, consulta y comunicación de los trabajadores sobre salud y seguridad en el trabajo</t>
  </si>
  <si>
    <t>403-5 Capacitación de los trabajadores en materia de salud y seguridad en el trabajo</t>
  </si>
  <si>
    <t>MI 2025 Cenco Malls, pp. 67-68 y 78</t>
  </si>
  <si>
    <t>403-6 Promoción de la salud de los trabajadores</t>
  </si>
  <si>
    <t>MI 2025 Cenco Malls, pp. 68-70 y 80</t>
  </si>
  <si>
    <t>403-7 Prevención y mitigación de los impactos en la salud y seguridad ocupacional directamente vinculados por las relaciones comerciales.</t>
  </si>
  <si>
    <t>MI 2025 Cenco Malls, pp. 67-70 y 86</t>
  </si>
  <si>
    <t>403-8 Trabajadores cubiertos por un sistema de gestión de seguridad y salud en el trabajo</t>
  </si>
  <si>
    <t>MI 2025 Cenco Malls, pp. 67-69</t>
  </si>
  <si>
    <t>403-9 Lesiones relacionadas con el trabajo</t>
  </si>
  <si>
    <t>MI 2025 Cenco Malls, pp. 67 y 69</t>
  </si>
  <si>
    <t>403-10 Enfermedad relacionada con el trabajo</t>
  </si>
  <si>
    <t>MI 2025 Cenco Malls, p. 69</t>
  </si>
  <si>
    <t>GRI 404: Formación y Educación 2016</t>
  </si>
  <si>
    <t>404-1 Promedio de horas de capacitación por año por empleado</t>
  </si>
  <si>
    <t>MI 2025 Cenco Malls, p. 78</t>
  </si>
  <si>
    <t>404-2 Programas para la mejora de las habilidades de los empleados y programas de asistencia para la transición laboral.</t>
  </si>
  <si>
    <t>MI 2025 Cenco Malls, pp. 78-79</t>
  </si>
  <si>
    <t>404-3 Porcentaje de empleados que reciben evaluaciones periódicas de desempeño y desarrollo profesional.</t>
  </si>
  <si>
    <t>MI 2025 Cenco Malls, pp. 65 y 79</t>
  </si>
  <si>
    <t>GRI 405: Diversidad e Igualdad de Oportunidades 2016</t>
  </si>
  <si>
    <t>405-1 Diversidad de órganos de gobierno y empleados</t>
  </si>
  <si>
    <t>MI 2025 Cenco Malls, pp. 36-39, 61-64 y 119-122</t>
  </si>
  <si>
    <t>3.1 Indicadores laborales; 1.2 Gobierno corporativo</t>
  </si>
  <si>
    <t>405-2 Relación entre el salario base y la remuneración de las mujeres y los hombres.</t>
  </si>
  <si>
    <t>MI 2025 Cenco Malls, pp. 65-66</t>
  </si>
  <si>
    <t>GRI 406: No discriminación 2016</t>
  </si>
  <si>
    <t>406-1 Incidentes de discriminación y medidas correctivas adoptadas</t>
  </si>
  <si>
    <t>MI 2025 Cenco Malls, pp. 71-72 y 117</t>
  </si>
  <si>
    <t>GRI 407: Libertad sindical y negociación colectiva 2016</t>
  </si>
  <si>
    <t>407-1 Operaciones y proveedores en los que el derecho a la libertad de asociación y a la negociación colectiva puede estar en riesgo.</t>
  </si>
  <si>
    <t>MI 2025 Cenco Malls, pp. 24 y 86</t>
  </si>
  <si>
    <t>3.2 Derechos humanos; 1.7 Gestión de la cadena de suministro</t>
  </si>
  <si>
    <t>GRI 408: Trabajo infantil 2016</t>
  </si>
  <si>
    <t>408-1 Operaciones y proveedores con riesgo significativo de incidentes de trabajo infantil</t>
  </si>
  <si>
    <t>GRI 409: Trabajo forzoso u obligatorio 2016</t>
  </si>
  <si>
    <t>409-1 Operaciones y proveedores con riesgo significativo de incidentes de trabajo forzoso u obligatorio</t>
  </si>
  <si>
    <t>GRI 410: Prácticas de seguridad 2016</t>
  </si>
  <si>
    <t>410-1 Personal de seguridad capacitado en políticas o procedimientos de derechos humanos</t>
  </si>
  <si>
    <t>MI 2025 Cenco Malls, pp. 24 y 68</t>
  </si>
  <si>
    <t>3.2 Derechos humanos; 3.4 Salud y seguridad ocupacional</t>
  </si>
  <si>
    <t>GRI 413: Comunidades locales 2016</t>
  </si>
  <si>
    <t>413-1 Operaciones con participación de la comunidad local, evaluaciones de impacto y programas de desarrollo.</t>
  </si>
  <si>
    <t>MI 2025 Cenco Malls, pp. 27-30, 94-95, 102-103 y 115</t>
  </si>
  <si>
    <t>413-2 Operaciones con impactos negativos significativos, reales y potenciales, en las comunidades locales.</t>
  </si>
  <si>
    <t>MI 2025 Cenco Malls, pp. 94-95 y 100-103</t>
  </si>
  <si>
    <t>GRI 414: Evaluación social de proveedores 2016</t>
  </si>
  <si>
    <t>414-1 Nuevos proveedores que fueron evaluados utilizando criterios sociales</t>
  </si>
  <si>
    <t>MI 2025 Cenco Malls, pp. 86-87</t>
  </si>
  <si>
    <t>414-2 Impactos sociales negativos en la cadena de suministro y medidas adoptadas</t>
  </si>
  <si>
    <t>GRI 415: Políticas Públicas 2016</t>
  </si>
  <si>
    <t>415-1 Contribuciones políticas</t>
  </si>
  <si>
    <t>MI 2025 Cenco Malls, p. 26</t>
  </si>
  <si>
    <t>GRI 416: Salud y seguridad del cliente 2016</t>
  </si>
  <si>
    <t>416-1 Evaluación de los impactos en la salud y la seguridad de las categorías de productos y servicios</t>
  </si>
  <si>
    <t>MI 2025 Cenco Malls, pp. 67-70, 102-103 y 116</t>
  </si>
  <si>
    <t>3.5 Relación con los clientes; 3.4 Salud y seguridad ocupacional</t>
  </si>
  <si>
    <t>416-2 Incidentes de incumplimiento relacionados con los impactos en la salud y la seguridad de los productos y servicios.</t>
  </si>
  <si>
    <t>MI 2025 Cenco Malls, p. 90</t>
  </si>
  <si>
    <t>1.5 Ética en los negocios; 3.5 Relación con los clientes</t>
  </si>
  <si>
    <t>GRI 417: Marketing y etiquetado 2016</t>
  </si>
  <si>
    <t>417-1 Requisitos para la información y el etiquetado de productos y servicios</t>
  </si>
  <si>
    <t>MI 2025 Cenco Malls, pp. 81-84 y 116</t>
  </si>
  <si>
    <t>417-2 Incidentes de incumplimiento relacionados con la información y el etiquetado de productos y servicios</t>
  </si>
  <si>
    <t>417-3 Incidentes de incumplimiento en materia de comunicaciones de marketing</t>
  </si>
  <si>
    <t>MI 2025 Cenco Malls, pp. 90 y 116</t>
  </si>
  <si>
    <t>GRI 418: Privacidad del cliente 2016</t>
  </si>
  <si>
    <t>418-1 Quejas fundamentadas relativas a violaciones de la privacidad del cliente y pérdidas de datos del cliente.</t>
  </si>
  <si>
    <t>MI 2025 Cenco Malls, pp. 52-53 y 118</t>
  </si>
  <si>
    <t>1.9 Seguridad de la información</t>
  </si>
  <si>
    <t>© GRI 2026</t>
  </si>
  <si>
    <t>Versión 1.3 (enero de 2026)</t>
  </si>
  <si>
    <t>Verificación Huella de Carbono</t>
  </si>
  <si>
    <t>Página 1</t>
  </si>
  <si>
    <t>Página 2</t>
  </si>
  <si>
    <t>Página 3</t>
  </si>
  <si>
    <t>Página 4</t>
  </si>
  <si>
    <t>En 2025, la tasa de reciclaje en Chile aumentó a 22% (vs. 17% al 2024); se valorizaron 53,4 toneladas de residuos orgánicos; se recuperaron más de 6.000.000 litros de aguas grises; el 94% del GLA total se abasteció con energías renovables.</t>
  </si>
  <si>
    <t>Métrica de resultados (output) al 2025</t>
  </si>
  <si>
    <t>El CEO tiene un sistema de remuneración que contempla un sueldo fijo y un bono anual por desempeño. El pago de este último depende del rendimiento financiero de la operación, asociado a EBITDA y otras variables, y el cumplimiento de sus metas.</t>
  </si>
  <si>
    <r>
      <t xml:space="preserve">Energía renovable total producida en el lugar como porcentaje del consumo total de energía de estos proyectos </t>
    </r>
    <r>
      <rPr>
        <b/>
        <sz val="9"/>
        <color rgb="FF000000"/>
        <rFont val="Calibri"/>
        <family val="2"/>
      </rPr>
      <t>(2)</t>
    </r>
  </si>
  <si>
    <r>
      <rPr>
        <b/>
        <sz val="9"/>
        <color rgb="FF000000"/>
        <rFont val="Calibri"/>
        <family val="2"/>
      </rPr>
      <t xml:space="preserve">Nota (2): </t>
    </r>
    <r>
      <rPr>
        <sz val="9"/>
        <color rgb="FF000000"/>
        <rFont val="Calibri"/>
        <family val="2"/>
      </rPr>
      <t>El cálculo incorpora la participación de electricidad renovable de la red en los países donde opera la Compañía: 100% en Chile y Perú, y 20,97% en Colombia.</t>
    </r>
  </si>
  <si>
    <r>
      <rPr>
        <sz val="9"/>
        <color rgb="FF000000"/>
        <rFont val="Calibri"/>
        <family val="2"/>
      </rPr>
      <t>Cobertura de datos  (como % de la GLA)</t>
    </r>
    <r>
      <rPr>
        <b/>
        <sz val="9"/>
        <color rgb="FF000000"/>
        <rFont val="Calibri"/>
        <family val="2"/>
      </rPr>
      <t xml:space="preserve"> (1)</t>
    </r>
  </si>
  <si>
    <r>
      <rPr>
        <sz val="8"/>
        <color theme="1"/>
        <rFont val="Calibri"/>
        <family val="2"/>
      </rPr>
      <t>Cobertura de datos (como % de la GLA)</t>
    </r>
    <r>
      <rPr>
        <b/>
        <sz val="8"/>
        <color theme="1"/>
        <rFont val="Calibri"/>
        <family val="2"/>
      </rPr>
      <t xml:space="preserve"> (1)</t>
    </r>
  </si>
  <si>
    <r>
      <t xml:space="preserve">Cobertura de datos  (como % de la GLA) </t>
    </r>
    <r>
      <rPr>
        <b/>
        <sz val="9"/>
        <color rgb="FF000000"/>
        <rFont val="Calibri"/>
        <family val="2"/>
      </rPr>
      <t>(2)</t>
    </r>
  </si>
  <si>
    <r>
      <t xml:space="preserve">Cobertura de datos (como % de la GLA) </t>
    </r>
    <r>
      <rPr>
        <b/>
        <sz val="9"/>
        <color rgb="FF000000"/>
        <rFont val="Calibri"/>
        <family val="2"/>
      </rPr>
      <t>(2)</t>
    </r>
  </si>
  <si>
    <r>
      <rPr>
        <sz val="9"/>
        <color theme="1"/>
        <rFont val="Calibri"/>
        <family val="2"/>
      </rPr>
      <t xml:space="preserve">Cobertura de la información </t>
    </r>
    <r>
      <rPr>
        <b/>
        <sz val="9"/>
        <color theme="1"/>
        <rFont val="Calibri"/>
        <family val="2"/>
      </rPr>
      <t>(1)</t>
    </r>
  </si>
  <si>
    <t>Cenco Malls promueve los derechos laborales en todas sus operaciones propias, garantizando condiciones de trabajo dignas, seguras, equitativas y respetuosas para todas las personas trabajadoras. Para ello, la Compañía:
- Promueve una remuneración justa, equitativa y competitiva, basada en criterios objetivos y no discriminatorios. A través de la Política Regional de Compensaciones del Grupo Cencosud, resguarda la equidad interna y la competitividad externa, considerando las responsabilidades y exigencias de cada cargo, junto con revisiones periódicas y referencias de mercado. Asimismo, garantiza la igualdad salarial por trabajo de igual valor, incluyendo evaluaciones periódicas de brechas y la implementación de medidas correctivas cuando corresponda.
- Cumple con la legislación aplicable respecto de la jornada laboral, estableciendo límites máximos de trabajo y promoviendo una gestión eficiente del tiempo para prevenir jornadas excesivas. Las horas extraordinarias se restringen a situaciones excepcionales debidamente autorizadas y son registradas y compensadas conforme a la normativa vigente.
- Respeta el derecho al descanso y garantiza la continuidad del pago de remuneraciones durante los períodos de vacaciones anuales, promoviendo además su adecuado uso mediante prácticas de planificación y seguimiento.
- Promueve modalidades de trabajo flexibles cuando la naturaleza de las funciones lo permite, favoreciendo la conciliación entre la vida laboral, familiar y personal.
- Mantiene condiciones de trabajo seguras y saludables, conforme a su Política de Seguridad y Salud en el Trabajo, orientada a la prevención de accidentes y enfermedades profesionales.
- Fomenta entornos de trabajo diversos, equitativos e inclusivos mediante la implementación de la Política Regional de Diversidad, Equidad e Inclusión y programas asociados.
- Promueve relaciones laborales basadas en el respeto, la transparencia y el diálogo con los representantes de los trabajadores, manteniendo instancias periódicas para abordar materias relacionadas con condiciones laborales, seguridad, beneficios y otros temas de interés común.
- En situaciones de despidos colectivos, cumple con los plazos de consulta y notificación establecidos por la legislación aplicable y aplica protocolos internos orientados a una comunicación oportuna y al apoyo de las personas afectadas.
Estas disposiciones son aplicables a todos los colaboradores de Cenco Malls en sus operaciones propias y se implementan de acuerdo con la normativa laboral vigente en los países donde opera.</t>
  </si>
  <si>
    <t>- Otros residuos eliminados: Residuos peligrosos</t>
  </si>
  <si>
    <t>- Residuos enviados a rellenos sanitarios</t>
  </si>
  <si>
    <t>A través de su Política de Diversidad, Equidad e Inclusión, Cenco Malls promueve un entorno laboral respetuoso, inclusivo y libre de cualquier forma de discriminación. Asimismo, el Código de Ética, incorporado íntegramente en el Reglamento Interno de Orden, Higiene y Seguridad, establece de forma explícita la prohibición del acoso sexual y no sexual, así como una política de tolerancia cero frente a la discriminación.
El Código de Ética contempla mecanismos de denuncia y define las medidas disciplinarias aplicables cuando, tras la investigación correspondiente, se comprueba una conducta contraria a estos principios. Dependiendo de la gravedad de los hechos, las sanciones pueden incluir retroalimentación formal, amonestaciones escritas con copia a la autoridad laboral competente o la terminación del contrato de trabajo por incumplimiento grave de las obligaciones laborales.
Para la gestión de estos casos, la Compañía dispone de canales formales de denuncia accesibles a sus colaboradores. En aquellas denuncias relacionadas con acoso sexual, acoso laboral o violencia en el trabajo, la normativa aplicable exige la identificación de las personas denunciantes.​‌</t>
  </si>
  <si>
    <t>Política de Derechos Humanos (de Cencosud, aplicable a Cenco Malls)</t>
  </si>
  <si>
    <t>La Compañía promueve cultura de riesgos en distintos niveles de la organización. Durante 2025, en sesiones de evaluación de riesgos con los diez principales ejecutivos y miembros del Directorio, se reforzó la metodología del Modelo de Gestión de Riesgos, criterios de evaluación y escalas de severidad. Además, se  mantiene disponible en la plataforma interna de capacitaciones un curso de Gestión de Riesgos abierto a todos los colaboradores, orientado a fortalecer la identificación temprana de riesgos, el control interno y la toma de decisiones informada.</t>
  </si>
  <si>
    <t>En 2024,  Cenco Malls realizó un proceso de doble materialidad con el objetivo de identificar y priorizar los asuntos de sostenibilidad más relevantes para la gestión de sus negocios, alineado con la metodología del European Financial Reporting Advisory Group (EFRAG). Este enfoque evalúa los temas desde dos perspectivas complementarias: la materialidad financiera, relacionada con los riesgos y oportunidades que pueden afectar la generación de valor, y la materialidad de impacto, referida a los efectos positivos o negativos de las operaciones sobre el entorno social y ambiental.
El proceso se estructuró en cuatro etapas: 
1. Comprensión del contexto: mediante el análisis de la cadena de valor y del entorno económico, político, regulatorio, tecnológico, social y ambiental de los países donde la Compañía opera. 
2. Identificación de los impactos, riesgos y oportunidades: considerando referencias sectoriales como los estándares SASB y evaluaciones de S&amp;P Global (CSA) y MSCI. Esta etapa fue complementada con una consulta a grupos de interés a través de la herramienta SSIndex, que recogió la opinión de 7.591 personas en Argentina, Brasil, Chile, Colombia y Perú. Riesgos climáticos identificados en este proceso fueron integrados a la matriz de riesgos de la Compañía.
3. Evaluación y priorización de los temas materiales: evaluación en función de la magnitud y probabilidad de ocurrencia de los impactos financieros —en el corto, mediano y largo plazo— y de los impactos sociales y ambientales, considerando su escala y gravedad. Este análisis contó con la participación técnica de las áreas de sostenibilidad y riesgos corporativos.
4. Validación: los resultados fueron validados por la Alta Administración y sometidos a procesos de revisión interna.
Como resultado, se identificaron 12 temas materiales clave para la Compañía, de los cuales ocho demostraron tener alta relevancia en ambas dimensiones (financiera y de impacto). Estos temas son:
Dimensión ambiental: Gestión de riesgos operacionales (clima y recursos) y gestión de recursos  críticos (agua, energía y residuos).
Dimensión social: Prácticas laborales, Relación con la comunidad, Cadena de suministro, Cadena de suministro y Salud y seguridad de visitantes, locatarios y trabajadores.
Dimensión de gobernanza: Gobierno corporativo.
El proceso de la doble materialidad fue verificado por un tercero externo e independiente.</t>
  </si>
  <si>
    <t>El CEO de Cenco Malls recibe, con una periodicidad semanal, información relacionada con materias de sostenibilidad, incluyendo aspectos climáticos, a través de la Gerencia de Marketing, Experiencia y Sostenibilidad, así como de la Gerencia de Operaciones, quienes son las gerencias responsables de los temas relacionados con el clima.
El directorio incluye en su agenda temas relacionados con el clima anualmente, en este contexto durante el año reportado, la Alta Administración evaluó los riesgos climáticos relevantes para la Compañía. En este contexto, se presentó al Directorio un informe que incluía indicadores de cambio climático en Chile y Colombia, instancia en la cual se supervisó el avance de los proyectos e iniciativas orientados a la mitigación de dichos riesgos.</t>
  </si>
  <si>
    <t xml:space="preserve">% </t>
  </si>
  <si>
    <t>Cenco Malls cuenta con un sistema de gestión y control ambiental que establece lineamientos, procedimientos y mecanismos de seguimiento para identificar, evaluar y gestionar los aspectos e impactos ambientales asociados a sus operaciones. Este sistema abarca materias como la gestión de residuos, el consumo de energía y agua, las emisiones, el cumplimiento de la normativa ambiental aplicable y la implementación de medidas de prevención y mitigación, promoviendo la mejora continua del desempeño ambiental en toda la cartera inmobiliaria.</t>
  </si>
  <si>
    <t>Política Integrada de Gestión Ambiental y Eficiencia Energética</t>
  </si>
  <si>
    <t>Carta de verificación</t>
  </si>
  <si>
    <t>Página 5</t>
  </si>
  <si>
    <t>Página 6</t>
  </si>
  <si>
    <t>Página 7</t>
  </si>
  <si>
    <t>Página 8</t>
  </si>
  <si>
    <t>Página 9</t>
  </si>
  <si>
    <t>Página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</si>
</sst>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 #,##0_ ;_ * \-#,##0_ ;_ * &quot;-&quot;_ ;_ @_ "/>
    <numFmt numFmtId="165" formatCode="0.0"/>
    <numFmt numFmtId="166" formatCode="#,##0.0"/>
    <numFmt numFmtId="167" formatCode="_-* #,##0_-;\-* #,##0_-;_-* &quot;-&quot;??_-;_-@_-"/>
    <numFmt numFmtId="168" formatCode="0.0%"/>
  </numFmts>
  <fonts count="73">
    <font>
      <sz val="12"/>
      <color theme="1"/>
      <name val="Aptos Narrow"/>
      <family val="2"/>
      <scheme val="minor"/>
    </font>
    <font>
      <sz val="11"/>
      <color theme="1"/>
      <name val="Aptos Narrow"/>
      <family val="2"/>
      <scheme val="minor"/>
    </font>
    <font>
      <sz val="12"/>
      <color theme="1"/>
      <name val="Aptos Narrow"/>
      <family val="2"/>
      <scheme val="minor"/>
    </font>
    <font>
      <sz val="72"/>
      <color theme="1"/>
      <name val="Aptos Display"/>
      <family val="2"/>
      <scheme val="major"/>
    </font>
    <font>
      <sz val="72"/>
      <color rgb="FF25165F"/>
      <name val="Arial Nova"/>
      <family val="2"/>
    </font>
    <font>
      <u/>
      <sz val="12"/>
      <color theme="10"/>
      <name val="Aptos Narrow"/>
      <family val="2"/>
      <scheme val="minor"/>
    </font>
    <font>
      <sz val="12"/>
      <color rgb="FF000000"/>
      <name val="Aptos Narrow"/>
      <family val="2"/>
      <scheme val="minor"/>
    </font>
    <font>
      <sz val="11"/>
      <color theme="1"/>
      <name val="Aptos Narrow"/>
      <family val="2"/>
      <scheme val="minor"/>
    </font>
    <font>
      <b/>
      <sz val="8"/>
      <color theme="0"/>
      <name val="Calibri"/>
      <family val="2"/>
    </font>
    <font>
      <sz val="8"/>
      <color rgb="FF000000"/>
      <name val="Calibri"/>
      <family val="2"/>
    </font>
    <font>
      <sz val="8"/>
      <color theme="1"/>
      <name val="Calibri"/>
      <family val="2"/>
    </font>
    <font>
      <b/>
      <sz val="8"/>
      <color theme="1"/>
      <name val="Calibri"/>
      <family val="2"/>
    </font>
    <font>
      <sz val="8"/>
      <color rgb="FF262626"/>
      <name val="Calibri"/>
      <family val="2"/>
    </font>
    <font>
      <sz val="8"/>
      <name val="Calibri"/>
      <family val="2"/>
    </font>
    <font>
      <sz val="22"/>
      <color theme="1"/>
      <name val="Aptos Narrow"/>
      <family val="2"/>
      <scheme val="minor"/>
    </font>
    <font>
      <b/>
      <sz val="10"/>
      <color theme="0"/>
      <name val="Calibri"/>
      <family val="2"/>
    </font>
    <font>
      <sz val="10"/>
      <color theme="1"/>
      <name val="Calibri"/>
      <family val="2"/>
    </font>
    <font>
      <sz val="12"/>
      <color theme="1"/>
      <name val="Calibri"/>
      <family val="2"/>
    </font>
    <font>
      <b/>
      <sz val="12"/>
      <color rgb="FF000000"/>
      <name val="Calibri"/>
      <family val="2"/>
    </font>
    <font>
      <sz val="12"/>
      <color rgb="FF000000"/>
      <name val="Calibri"/>
      <family val="2"/>
    </font>
    <font>
      <u/>
      <sz val="12"/>
      <color theme="10"/>
      <name val="Calibri"/>
      <family val="2"/>
    </font>
    <font>
      <b/>
      <sz val="12"/>
      <color theme="1"/>
      <name val="Calibri"/>
      <family val="2"/>
    </font>
    <font>
      <b/>
      <sz val="9"/>
      <color theme="0"/>
      <name val="Calibri"/>
      <family val="2"/>
    </font>
    <font>
      <sz val="9"/>
      <color theme="1"/>
      <name val="Calibri"/>
      <family val="2"/>
    </font>
    <font>
      <b/>
      <sz val="9"/>
      <color theme="1"/>
      <name val="Calibri"/>
      <family val="2"/>
    </font>
    <font>
      <sz val="9"/>
      <name val="Calibri"/>
      <family val="2"/>
    </font>
    <font>
      <sz val="9"/>
      <color theme="0"/>
      <name val="Calibri"/>
      <family val="2"/>
    </font>
    <font>
      <b/>
      <sz val="9"/>
      <name val="Calibri"/>
      <family val="2"/>
    </font>
    <font>
      <b/>
      <sz val="8"/>
      <color rgb="FF000000"/>
      <name val="Calibri"/>
      <family val="2"/>
    </font>
    <font>
      <u/>
      <sz val="9"/>
      <color theme="10"/>
      <name val="Calibri"/>
      <family val="2"/>
    </font>
    <font>
      <b/>
      <sz val="10"/>
      <color theme="1"/>
      <name val="Calibri"/>
      <family val="2"/>
    </font>
    <font>
      <sz val="9"/>
      <color rgb="FF262626"/>
      <name val="Calibri"/>
      <family val="2"/>
    </font>
    <font>
      <b/>
      <sz val="9"/>
      <color rgb="FF262626"/>
      <name val="Calibri"/>
      <family val="2"/>
    </font>
    <font>
      <sz val="9"/>
      <color rgb="FF000000"/>
      <name val="Calibri"/>
      <family val="2"/>
    </font>
    <font>
      <sz val="9"/>
      <color rgb="FFFF0000"/>
      <name val="Calibri"/>
      <family val="2"/>
    </font>
    <font>
      <b/>
      <sz val="9"/>
      <color rgb="FFFF0000"/>
      <name val="Calibri"/>
      <family val="2"/>
    </font>
    <font>
      <b/>
      <sz val="10"/>
      <color theme="0"/>
      <name val="Aptos Narrow"/>
      <family val="2"/>
      <scheme val="minor"/>
    </font>
    <font>
      <b/>
      <sz val="12"/>
      <color theme="1"/>
      <name val="Aptos Narrow"/>
      <family val="2"/>
      <scheme val="minor"/>
    </font>
    <font>
      <b/>
      <sz val="12"/>
      <color theme="0"/>
      <name val="Calibri"/>
      <family val="2"/>
    </font>
    <font>
      <b/>
      <sz val="12"/>
      <color rgb="FF000000"/>
      <name val="Arial"/>
      <family val="2"/>
    </font>
    <font>
      <sz val="12"/>
      <color rgb="FF706F6F"/>
      <name val="Helvetica Neue"/>
      <family val="2"/>
    </font>
    <font>
      <sz val="21"/>
      <color theme="1"/>
      <name val="Arial"/>
      <family val="2"/>
    </font>
    <font>
      <b/>
      <sz val="9"/>
      <color rgb="FF000000"/>
      <name val="Calibri"/>
      <family val="2"/>
    </font>
    <font>
      <sz val="10"/>
      <color rgb="FF000000"/>
      <name val="Calibri"/>
      <family val="2"/>
    </font>
    <font>
      <sz val="9"/>
      <color theme="1"/>
      <name val="Calibri"/>
      <family val="2"/>
    </font>
    <font>
      <b/>
      <sz val="9"/>
      <color rgb="FFFFFFFF"/>
      <name val="Calibri"/>
      <family val="2"/>
    </font>
    <font>
      <b/>
      <sz val="10"/>
      <color rgb="FFFFFFFF"/>
      <name val="Calibri"/>
      <family val="2"/>
    </font>
    <font>
      <sz val="10"/>
      <name val="Calibri"/>
      <family val="2"/>
    </font>
    <font>
      <b/>
      <sz val="10"/>
      <color rgb="FF002855"/>
      <name val="Calibri"/>
      <family val="2"/>
    </font>
    <font>
      <b/>
      <sz val="10"/>
      <name val="Calibri"/>
      <family val="2"/>
    </font>
    <font>
      <b/>
      <sz val="10"/>
      <color rgb="FF000000"/>
      <name val="Calibri"/>
      <family val="2"/>
    </font>
    <font>
      <sz val="11"/>
      <color theme="1"/>
      <name val="Calibri"/>
      <family val="2"/>
    </font>
    <font>
      <u/>
      <sz val="10"/>
      <color theme="10"/>
      <name val="Calibri"/>
      <family val="2"/>
    </font>
    <font>
      <b/>
      <sz val="11"/>
      <color theme="1"/>
      <name val="Calibri"/>
      <family val="2"/>
    </font>
    <font>
      <b/>
      <sz val="9"/>
      <color theme="0"/>
      <name val="Aptos Narrow"/>
      <family val="2"/>
      <scheme val="minor"/>
    </font>
    <font>
      <sz val="9"/>
      <color theme="1"/>
      <name val="Aptos Narrow"/>
      <family val="2"/>
      <scheme val="minor"/>
    </font>
    <font>
      <b/>
      <sz val="9"/>
      <color rgb="FF25165F"/>
      <name val="Calibri"/>
      <family val="2"/>
    </font>
    <font>
      <b/>
      <sz val="14"/>
      <color theme="1"/>
      <name val="Calibri"/>
      <family val="2"/>
    </font>
    <font>
      <sz val="14"/>
      <name val="Calibri"/>
      <family val="2"/>
    </font>
    <font>
      <u/>
      <sz val="9"/>
      <color rgb="FF0070C0"/>
      <name val="Calibri"/>
      <family val="2"/>
    </font>
    <font>
      <sz val="12"/>
      <color rgb="FFFF0000"/>
      <name val="Aptos Narrow"/>
      <family val="2"/>
      <scheme val="minor"/>
    </font>
    <font>
      <sz val="11"/>
      <color rgb="FF000000"/>
      <name val="Aptos Narrow"/>
      <family val="2"/>
    </font>
    <font>
      <sz val="9"/>
      <color theme="1"/>
      <name val="Calibri"/>
      <family val="2"/>
    </font>
    <font>
      <sz val="8"/>
      <name val="Aptos Narrow"/>
      <family val="2"/>
      <scheme val="minor"/>
    </font>
    <font>
      <sz val="9"/>
      <color theme="1"/>
      <name val="Calibri"/>
      <family val="2"/>
    </font>
    <font>
      <b/>
      <sz val="8"/>
      <color theme="0" tint="-4.9989318521683403E-2"/>
      <name val="Calibri"/>
      <family val="2"/>
    </font>
    <font>
      <b/>
      <sz val="12"/>
      <color rgb="FFFFFFFF"/>
      <name val="Aptos Narrow"/>
      <family val="2"/>
      <scheme val="minor"/>
    </font>
    <font>
      <b/>
      <sz val="16"/>
      <color rgb="FFFFFFFF"/>
      <name val="Aptos Narrow"/>
      <family val="2"/>
      <scheme val="minor"/>
    </font>
    <font>
      <i/>
      <sz val="12"/>
      <color rgb="FF666666"/>
      <name val="Aptos Narrow"/>
      <family val="2"/>
      <scheme val="minor"/>
    </font>
    <font>
      <i/>
      <sz val="14"/>
      <color rgb="FF7F7F7F"/>
      <name val="Aptos Narrow"/>
      <family val="2"/>
      <scheme val="minor"/>
    </font>
    <font>
      <u/>
      <sz val="8"/>
      <color theme="10"/>
      <name val="Aptos Narrow"/>
      <family val="2"/>
      <scheme val="minor"/>
    </font>
    <font>
      <u/>
      <sz val="9"/>
      <color theme="10"/>
      <name val="Aptos Narrow"/>
      <family val="2"/>
      <scheme val="minor"/>
    </font>
    <font>
      <b/>
      <sz val="9"/>
      <color theme="1"/>
      <name val="Aptos Narrow"/>
      <family val="2"/>
      <scheme val="minor"/>
    </font>
  </fonts>
  <fills count="14">
    <fill>
      <patternFill patternType="none"/>
    </fill>
    <fill>
      <patternFill patternType="gray125"/>
    </fill>
    <fill>
      <patternFill patternType="solid">
        <fgColor rgb="FFDBEBF3"/>
        <bgColor indexed="64"/>
      </patternFill>
    </fill>
    <fill>
      <patternFill patternType="solid">
        <fgColor theme="0"/>
        <bgColor indexed="64"/>
      </patternFill>
    </fill>
    <fill>
      <patternFill patternType="solid">
        <fgColor rgb="FFFFFFFF"/>
        <bgColor indexed="64"/>
      </patternFill>
    </fill>
    <fill>
      <patternFill patternType="solid">
        <fgColor rgb="FF25165F"/>
        <bgColor indexed="64"/>
      </patternFill>
    </fill>
    <fill>
      <patternFill patternType="solid">
        <fgColor rgb="FF8200FF"/>
        <bgColor indexed="64"/>
      </patternFill>
    </fill>
    <fill>
      <patternFill patternType="solid">
        <fgColor rgb="FF00ACFF"/>
        <bgColor indexed="64"/>
      </patternFill>
    </fill>
    <fill>
      <patternFill patternType="solid">
        <fgColor rgb="FFFFFFFF"/>
        <bgColor rgb="FF000000"/>
      </patternFill>
    </fill>
    <fill>
      <patternFill patternType="solid">
        <fgColor rgb="FFD9E2EE"/>
        <bgColor rgb="FF000000"/>
      </patternFill>
    </fill>
    <fill>
      <patternFill patternType="solid">
        <fgColor rgb="FFDCE6F1"/>
        <bgColor rgb="FF000000"/>
      </patternFill>
    </fill>
    <fill>
      <patternFill patternType="solid">
        <fgColor rgb="FFEDEDED"/>
        <bgColor rgb="FF000000"/>
      </patternFill>
    </fill>
    <fill>
      <patternFill patternType="solid">
        <fgColor rgb="FF1073FF"/>
        <bgColor indexed="64"/>
      </patternFill>
    </fill>
    <fill>
      <patternFill patternType="solid">
        <fgColor rgb="FFF4F8FB"/>
        <bgColor indexed="64"/>
      </patternFill>
    </fill>
  </fills>
  <borders count="101">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theme="4"/>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1" tint="0.499984740745262"/>
      </left>
      <right style="thin">
        <color theme="1" tint="0.499984740745262"/>
      </right>
      <top style="thin">
        <color theme="1" tint="0.499984740745262"/>
      </top>
      <bottom/>
      <diagonal/>
    </border>
    <border>
      <left/>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rgb="FF000000"/>
      </left>
      <right/>
      <top style="thin">
        <color rgb="FF000000"/>
      </top>
      <bottom style="thin">
        <color rgb="FF000000"/>
      </bottom>
      <diagonal/>
    </border>
    <border>
      <left/>
      <right/>
      <top style="thin">
        <color theme="1" tint="0.499984740745262"/>
      </top>
      <bottom/>
      <diagonal/>
    </border>
    <border>
      <left style="thin">
        <color theme="0"/>
      </left>
      <right/>
      <top style="thin">
        <color theme="0"/>
      </top>
      <bottom/>
      <diagonal/>
    </border>
    <border>
      <left style="thin">
        <color theme="0"/>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1" tint="0.499984740745262"/>
      </top>
      <bottom style="thin">
        <color theme="1" tint="0.499984740745262"/>
      </bottom>
      <diagonal/>
    </border>
    <border>
      <left style="thin">
        <color rgb="FF788498"/>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style="thin">
        <color theme="0"/>
      </left>
      <right/>
      <top style="thin">
        <color rgb="FF000000"/>
      </top>
      <bottom/>
      <diagonal/>
    </border>
    <border>
      <left/>
      <right/>
      <top style="thin">
        <color theme="0"/>
      </top>
      <bottom/>
      <diagonal/>
    </border>
    <border>
      <left/>
      <right style="thin">
        <color theme="0"/>
      </right>
      <top style="thin">
        <color theme="0"/>
      </top>
      <bottom/>
      <diagonal/>
    </border>
    <border>
      <left/>
      <right style="thin">
        <color rgb="FF000000"/>
      </right>
      <top style="thin">
        <color theme="0"/>
      </top>
      <bottom/>
      <diagonal/>
    </border>
    <border>
      <left style="thin">
        <color rgb="FF000000"/>
      </left>
      <right style="thin">
        <color rgb="FF000000"/>
      </right>
      <top/>
      <bottom/>
      <diagonal/>
    </border>
    <border>
      <left/>
      <right/>
      <top style="thin">
        <color rgb="FF000000"/>
      </top>
      <bottom style="thin">
        <color theme="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style="thin">
        <color rgb="FFDBEBF3"/>
      </right>
      <top style="thin">
        <color rgb="FFDBEBF3"/>
      </top>
      <bottom style="thin">
        <color rgb="FFDBEBF3"/>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theme="1"/>
      </left>
      <right/>
      <top style="thin">
        <color theme="1"/>
      </top>
      <bottom style="thin">
        <color theme="1"/>
      </bottom>
      <diagonal/>
    </border>
    <border>
      <left/>
      <right style="thin">
        <color theme="0"/>
      </right>
      <top style="thin">
        <color rgb="FF000000"/>
      </top>
      <bottom style="thin">
        <color theme="0"/>
      </bottom>
      <diagonal/>
    </border>
    <border>
      <left style="thin">
        <color theme="1" tint="0.499984740745262"/>
      </left>
      <right/>
      <top/>
      <bottom/>
      <diagonal/>
    </border>
    <border>
      <left/>
      <right style="thin">
        <color theme="1" tint="0.499984740745262"/>
      </right>
      <top/>
      <bottom/>
      <diagonal/>
    </border>
    <border>
      <left style="thin">
        <color rgb="FF000000"/>
      </left>
      <right/>
      <top/>
      <bottom style="thin">
        <color indexed="64"/>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right style="thin">
        <color indexed="64"/>
      </right>
      <top style="thin">
        <color theme="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top style="thin">
        <color rgb="FFA6A6A6"/>
      </top>
      <bottom/>
      <diagonal/>
    </border>
    <border>
      <left/>
      <right/>
      <top/>
      <bottom style="thin">
        <color rgb="FFA6A6A6"/>
      </bottom>
      <diagonal/>
    </border>
    <border>
      <left style="thin">
        <color rgb="FFA6A6A6"/>
      </left>
      <right/>
      <top style="thin">
        <color rgb="FFA6A6A6"/>
      </top>
      <bottom/>
      <diagonal/>
    </border>
    <border>
      <left style="thin">
        <color rgb="FFA6A6A6"/>
      </left>
      <right/>
      <top/>
      <bottom/>
      <diagonal/>
    </border>
    <border>
      <left style="thin">
        <color rgb="FFA6A6A6"/>
      </left>
      <right/>
      <top/>
      <bottom style="thin">
        <color rgb="FFA6A6A6"/>
      </bottom>
      <diagonal/>
    </border>
    <border>
      <left/>
      <right style="thin">
        <color rgb="FFA6A6A6"/>
      </right>
      <top style="thin">
        <color rgb="FFA6A6A6"/>
      </top>
      <bottom/>
      <diagonal/>
    </border>
    <border>
      <left/>
      <right style="thin">
        <color rgb="FFA6A6A6"/>
      </right>
      <top/>
      <bottom/>
      <diagonal/>
    </border>
    <border>
      <left/>
      <right style="thin">
        <color rgb="FFA6A6A6"/>
      </right>
      <top/>
      <bottom style="thin">
        <color rgb="FFA6A6A6"/>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s>
  <cellStyleXfs count="8">
    <xf numFmtId="0" fontId="0" fillId="0" borderId="0"/>
    <xf numFmtId="164" fontId="2" fillId="0" borderId="0" applyFont="0" applyFill="0" applyBorder="0" applyAlignment="0" applyProtection="0"/>
    <xf numFmtId="0" fontId="5" fillId="0" borderId="0" applyNumberFormat="0" applyFill="0" applyBorder="0" applyAlignment="0" applyProtection="0"/>
    <xf numFmtId="0" fontId="7" fillId="0" borderId="0"/>
    <xf numFmtId="0" fontId="5"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861">
    <xf numFmtId="0" fontId="0" fillId="0" borderId="0" xfId="0"/>
    <xf numFmtId="0" fontId="0" fillId="2" borderId="0" xfId="0" applyFill="1"/>
    <xf numFmtId="0" fontId="0" fillId="0" borderId="0" xfId="0" applyAlignment="1">
      <alignment wrapText="1"/>
    </xf>
    <xf numFmtId="0" fontId="0" fillId="4" borderId="0" xfId="0" applyFill="1"/>
    <xf numFmtId="0" fontId="11" fillId="0" borderId="6" xfId="3" applyFont="1" applyBorder="1" applyAlignment="1">
      <alignment vertical="top" wrapText="1"/>
    </xf>
    <xf numFmtId="0" fontId="8" fillId="5" borderId="18" xfId="3" applyFont="1" applyFill="1" applyBorder="1" applyAlignment="1">
      <alignment vertical="center" wrapText="1"/>
    </xf>
    <xf numFmtId="0" fontId="11" fillId="0" borderId="3" xfId="3" applyFont="1" applyBorder="1" applyAlignment="1">
      <alignment vertical="top" wrapText="1"/>
    </xf>
    <xf numFmtId="0" fontId="8" fillId="5" borderId="23" xfId="3" applyFont="1" applyFill="1" applyBorder="1" applyAlignment="1">
      <alignment horizontal="center" vertical="center" wrapText="1" readingOrder="1"/>
    </xf>
    <xf numFmtId="0" fontId="10" fillId="0" borderId="18" xfId="0" applyFont="1" applyBorder="1" applyAlignment="1">
      <alignment vertical="center"/>
    </xf>
    <xf numFmtId="0" fontId="15" fillId="5" borderId="28" xfId="0" applyFont="1" applyFill="1" applyBorder="1" applyAlignment="1">
      <alignment horizontal="left" vertical="center"/>
    </xf>
    <xf numFmtId="0" fontId="15" fillId="5" borderId="0" xfId="0" applyFont="1" applyFill="1" applyAlignment="1">
      <alignment horizontal="left" vertical="center"/>
    </xf>
    <xf numFmtId="0" fontId="16" fillId="0" borderId="0" xfId="0" applyFont="1"/>
    <xf numFmtId="0" fontId="8" fillId="5" borderId="25" xfId="0" applyFont="1" applyFill="1" applyBorder="1" applyAlignment="1">
      <alignment vertical="center" wrapText="1"/>
    </xf>
    <xf numFmtId="0" fontId="8" fillId="5" borderId="29" xfId="0" applyFont="1" applyFill="1" applyBorder="1" applyAlignment="1">
      <alignment vertical="center" wrapText="1"/>
    </xf>
    <xf numFmtId="14" fontId="9" fillId="0" borderId="25" xfId="0" applyNumberFormat="1" applyFont="1" applyBorder="1" applyAlignment="1">
      <alignment horizontal="left" vertical="center"/>
    </xf>
    <xf numFmtId="0" fontId="8" fillId="5" borderId="31" xfId="0" applyFont="1" applyFill="1" applyBorder="1" applyAlignment="1">
      <alignment vertical="center" wrapText="1"/>
    </xf>
    <xf numFmtId="0" fontId="8" fillId="5" borderId="33" xfId="0" applyFont="1" applyFill="1" applyBorder="1" applyAlignment="1">
      <alignment vertical="center" wrapText="1"/>
    </xf>
    <xf numFmtId="0" fontId="8" fillId="5" borderId="32" xfId="0" applyFont="1" applyFill="1" applyBorder="1" applyAlignment="1">
      <alignment vertical="center" wrapText="1"/>
    </xf>
    <xf numFmtId="0" fontId="8" fillId="5" borderId="25" xfId="0" applyFont="1" applyFill="1" applyBorder="1" applyAlignment="1">
      <alignment vertical="center"/>
    </xf>
    <xf numFmtId="14" fontId="9" fillId="0" borderId="0" xfId="0" applyNumberFormat="1" applyFont="1" applyAlignment="1">
      <alignment horizontal="left" vertical="center"/>
    </xf>
    <xf numFmtId="0" fontId="0" fillId="0" borderId="0" xfId="0" applyAlignment="1">
      <alignment horizontal="left" vertical="center"/>
    </xf>
    <xf numFmtId="0" fontId="8" fillId="5" borderId="25" xfId="0" applyFont="1" applyFill="1" applyBorder="1" applyAlignment="1">
      <alignment horizontal="left" vertical="center"/>
    </xf>
    <xf numFmtId="0" fontId="17" fillId="0" borderId="0" xfId="0" applyFont="1"/>
    <xf numFmtId="0" fontId="15" fillId="5" borderId="0" xfId="0" applyFont="1" applyFill="1" applyAlignment="1">
      <alignment horizontal="center" vertical="top"/>
    </xf>
    <xf numFmtId="0" fontId="16" fillId="0" borderId="0" xfId="0" applyFont="1" applyAlignment="1">
      <alignment horizontal="center" vertical="top"/>
    </xf>
    <xf numFmtId="0" fontId="8" fillId="5" borderId="40" xfId="0" applyFont="1" applyFill="1" applyBorder="1" applyAlignment="1">
      <alignment vertical="center" wrapText="1"/>
    </xf>
    <xf numFmtId="0" fontId="8" fillId="5" borderId="23" xfId="0" applyFont="1" applyFill="1" applyBorder="1" applyAlignment="1">
      <alignment vertical="center" wrapText="1"/>
    </xf>
    <xf numFmtId="0" fontId="10" fillId="0" borderId="0" xfId="0" applyFont="1" applyAlignment="1">
      <alignment wrapText="1"/>
    </xf>
    <xf numFmtId="0" fontId="8" fillId="5" borderId="18" xfId="0" applyFont="1" applyFill="1" applyBorder="1" applyAlignment="1">
      <alignment horizontal="left" vertical="center"/>
    </xf>
    <xf numFmtId="0" fontId="22" fillId="5" borderId="1" xfId="3" applyFont="1" applyFill="1" applyBorder="1" applyAlignment="1">
      <alignment horizontal="left" vertical="center" wrapText="1"/>
    </xf>
    <xf numFmtId="0" fontId="22" fillId="5" borderId="9" xfId="3" applyFont="1" applyFill="1" applyBorder="1" applyAlignment="1">
      <alignment horizontal="left" vertical="center" wrapText="1" readingOrder="1"/>
    </xf>
    <xf numFmtId="0" fontId="23" fillId="0" borderId="1" xfId="3" applyFont="1" applyBorder="1" applyAlignment="1">
      <alignment vertical="center" wrapText="1"/>
    </xf>
    <xf numFmtId="0" fontId="23" fillId="0" borderId="0" xfId="0" applyFont="1" applyAlignment="1">
      <alignment vertical="center" wrapText="1"/>
    </xf>
    <xf numFmtId="0" fontId="24" fillId="0" borderId="6" xfId="3" applyFont="1" applyBorder="1" applyAlignment="1">
      <alignment vertical="top" wrapText="1"/>
    </xf>
    <xf numFmtId="0" fontId="24" fillId="0" borderId="18" xfId="3" applyFont="1" applyBorder="1" applyAlignment="1">
      <alignment horizontal="left" vertical="center" wrapText="1" readingOrder="1"/>
    </xf>
    <xf numFmtId="0" fontId="25" fillId="0" borderId="18" xfId="3" applyFont="1" applyBorder="1" applyAlignment="1">
      <alignment horizontal="left" vertical="center" wrapText="1" readingOrder="1"/>
    </xf>
    <xf numFmtId="0" fontId="23" fillId="0" borderId="7" xfId="3" applyFont="1" applyBorder="1" applyAlignment="1">
      <alignment wrapText="1"/>
    </xf>
    <xf numFmtId="0" fontId="23" fillId="0" borderId="0" xfId="0" applyFont="1" applyAlignment="1">
      <alignment wrapText="1"/>
    </xf>
    <xf numFmtId="0" fontId="23" fillId="0" borderId="10" xfId="3" applyFont="1" applyBorder="1" applyAlignment="1">
      <alignment wrapText="1"/>
    </xf>
    <xf numFmtId="0" fontId="23" fillId="0" borderId="1" xfId="3" applyFont="1" applyBorder="1" applyAlignment="1">
      <alignment wrapText="1"/>
    </xf>
    <xf numFmtId="0" fontId="22" fillId="5" borderId="1" xfId="3" applyFont="1" applyFill="1" applyBorder="1" applyAlignment="1">
      <alignment vertical="center" wrapText="1"/>
    </xf>
    <xf numFmtId="0" fontId="27" fillId="0" borderId="18" xfId="3" applyFont="1" applyBorder="1" applyAlignment="1">
      <alignment horizontal="left" vertical="center" wrapText="1" readingOrder="1"/>
    </xf>
    <xf numFmtId="0" fontId="10" fillId="0" borderId="18" xfId="0" applyFont="1" applyBorder="1" applyAlignment="1">
      <alignment vertical="center" wrapText="1"/>
    </xf>
    <xf numFmtId="0" fontId="8" fillId="5" borderId="25" xfId="0" applyFont="1" applyFill="1" applyBorder="1" applyAlignment="1">
      <alignment horizontal="left" vertical="center" wrapText="1"/>
    </xf>
    <xf numFmtId="0" fontId="8" fillId="5" borderId="18" xfId="0" applyFont="1" applyFill="1" applyBorder="1" applyAlignment="1">
      <alignment horizontal="left" vertical="center" wrapText="1"/>
    </xf>
    <xf numFmtId="0" fontId="23" fillId="0" borderId="0" xfId="0" applyFont="1" applyAlignment="1">
      <alignment horizontal="left"/>
    </xf>
    <xf numFmtId="0" fontId="22" fillId="5" borderId="18" xfId="0" applyFont="1" applyFill="1" applyBorder="1" applyAlignment="1">
      <alignment horizontal="left" vertical="center"/>
    </xf>
    <xf numFmtId="0" fontId="22" fillId="5" borderId="23" xfId="0" applyFont="1" applyFill="1" applyBorder="1" applyAlignment="1">
      <alignment horizontal="left" vertical="center"/>
    </xf>
    <xf numFmtId="0" fontId="23" fillId="0" borderId="0" xfId="0" applyFont="1" applyAlignment="1">
      <alignment horizontal="left" wrapText="1"/>
    </xf>
    <xf numFmtId="0" fontId="25" fillId="0" borderId="18" xfId="3" applyFont="1" applyBorder="1" applyAlignment="1">
      <alignment horizontal="left" vertical="center" wrapText="1"/>
    </xf>
    <xf numFmtId="0" fontId="22" fillId="5" borderId="18" xfId="3" applyFont="1" applyFill="1" applyBorder="1" applyAlignment="1">
      <alignment horizontal="left" vertical="center"/>
    </xf>
    <xf numFmtId="0" fontId="25" fillId="0" borderId="24" xfId="3" applyFont="1" applyBorder="1" applyAlignment="1">
      <alignment horizontal="left" vertical="center" wrapText="1"/>
    </xf>
    <xf numFmtId="0" fontId="23" fillId="0" borderId="0" xfId="0" applyFont="1"/>
    <xf numFmtId="0" fontId="22" fillId="5" borderId="18" xfId="0" applyFont="1" applyFill="1" applyBorder="1" applyAlignment="1">
      <alignment vertical="center"/>
    </xf>
    <xf numFmtId="0" fontId="24" fillId="0" borderId="0" xfId="0" applyFont="1"/>
    <xf numFmtId="0" fontId="10" fillId="0" borderId="40" xfId="0" applyFont="1" applyBorder="1" applyAlignment="1">
      <alignment vertical="center"/>
    </xf>
    <xf numFmtId="0" fontId="22" fillId="5" borderId="23" xfId="0" applyFont="1" applyFill="1" applyBorder="1" applyAlignment="1">
      <alignment horizontal="center" vertical="center"/>
    </xf>
    <xf numFmtId="0" fontId="22" fillId="5" borderId="23" xfId="0" applyFont="1" applyFill="1" applyBorder="1" applyAlignment="1">
      <alignment vertical="center" wrapText="1"/>
    </xf>
    <xf numFmtId="0" fontId="23" fillId="0" borderId="18" xfId="0" applyFont="1" applyBorder="1" applyAlignment="1">
      <alignment vertical="center" wrapText="1"/>
    </xf>
    <xf numFmtId="0" fontId="22" fillId="5" borderId="18" xfId="3" applyFont="1" applyFill="1" applyBorder="1" applyAlignment="1">
      <alignment vertical="center"/>
    </xf>
    <xf numFmtId="0" fontId="22" fillId="5" borderId="23" xfId="3" applyFont="1" applyFill="1" applyBorder="1" applyAlignment="1">
      <alignment horizontal="center" vertical="center" readingOrder="1"/>
    </xf>
    <xf numFmtId="0" fontId="24" fillId="0" borderId="3" xfId="3" applyFont="1" applyBorder="1" applyAlignment="1">
      <alignment vertical="top"/>
    </xf>
    <xf numFmtId="0" fontId="24" fillId="0" borderId="6" xfId="3" applyFont="1" applyBorder="1" applyAlignment="1">
      <alignment vertical="top"/>
    </xf>
    <xf numFmtId="0" fontId="22" fillId="5" borderId="18" xfId="3" applyFont="1" applyFill="1" applyBorder="1" applyAlignment="1">
      <alignment vertical="center" wrapText="1"/>
    </xf>
    <xf numFmtId="0" fontId="22" fillId="5" borderId="23" xfId="3" applyFont="1" applyFill="1" applyBorder="1" applyAlignment="1">
      <alignment horizontal="center" vertical="center" wrapText="1" readingOrder="1"/>
    </xf>
    <xf numFmtId="0" fontId="24" fillId="0" borderId="3" xfId="3" applyFont="1" applyBorder="1" applyAlignment="1">
      <alignment vertical="top" wrapText="1"/>
    </xf>
    <xf numFmtId="0" fontId="25" fillId="0" borderId="18" xfId="3" applyFont="1" applyBorder="1" applyAlignment="1">
      <alignment horizontal="right" vertical="center" wrapText="1"/>
    </xf>
    <xf numFmtId="0" fontId="25" fillId="0" borderId="18" xfId="3" applyFont="1" applyBorder="1" applyAlignment="1">
      <alignment horizontal="center" vertical="center" wrapText="1"/>
    </xf>
    <xf numFmtId="0" fontId="24" fillId="0" borderId="9" xfId="3" applyFont="1" applyBorder="1" applyAlignment="1">
      <alignment vertical="top" wrapText="1"/>
    </xf>
    <xf numFmtId="0" fontId="23" fillId="0" borderId="1" xfId="3" applyFont="1" applyBorder="1"/>
    <xf numFmtId="0" fontId="25" fillId="0" borderId="24" xfId="3" applyFont="1" applyBorder="1" applyAlignment="1">
      <alignment horizontal="right" vertical="center" wrapText="1"/>
    </xf>
    <xf numFmtId="0" fontId="25" fillId="0" borderId="17" xfId="3" applyFont="1" applyBorder="1" applyAlignment="1">
      <alignment horizontal="right" vertical="center" wrapText="1"/>
    </xf>
    <xf numFmtId="0" fontId="25" fillId="0" borderId="18" xfId="3" applyFont="1" applyBorder="1" applyAlignment="1">
      <alignment vertical="top" wrapText="1"/>
    </xf>
    <xf numFmtId="0" fontId="24" fillId="0" borderId="1" xfId="3" applyFont="1" applyBorder="1" applyAlignment="1">
      <alignment wrapText="1"/>
    </xf>
    <xf numFmtId="0" fontId="24" fillId="0" borderId="3" xfId="3" applyFont="1" applyBorder="1"/>
    <xf numFmtId="0" fontId="24" fillId="0" borderId="6" xfId="3" applyFont="1" applyBorder="1"/>
    <xf numFmtId="49" fontId="25" fillId="0" borderId="18" xfId="3" applyNumberFormat="1" applyFont="1" applyBorder="1" applyAlignment="1">
      <alignment vertical="center" readingOrder="1"/>
    </xf>
    <xf numFmtId="0" fontId="24" fillId="3" borderId="6" xfId="3" applyFont="1" applyFill="1" applyBorder="1" applyAlignment="1">
      <alignment vertical="top" wrapText="1"/>
    </xf>
    <xf numFmtId="0" fontId="23" fillId="0" borderId="18" xfId="3" applyFont="1" applyBorder="1" applyAlignment="1">
      <alignment horizontal="center" vertical="center" wrapText="1" readingOrder="1"/>
    </xf>
    <xf numFmtId="0" fontId="24" fillId="3" borderId="6" xfId="3" applyFont="1" applyFill="1" applyBorder="1" applyAlignment="1">
      <alignment vertical="top"/>
    </xf>
    <xf numFmtId="0" fontId="23" fillId="0" borderId="18" xfId="3" applyFont="1" applyBorder="1" applyAlignment="1">
      <alignment horizontal="center" vertical="center" readingOrder="1"/>
    </xf>
    <xf numFmtId="0" fontId="24" fillId="3" borderId="9" xfId="3" applyFont="1" applyFill="1" applyBorder="1" applyAlignment="1">
      <alignment vertical="top" wrapText="1"/>
    </xf>
    <xf numFmtId="0" fontId="24" fillId="3" borderId="3" xfId="3" applyFont="1" applyFill="1" applyBorder="1" applyAlignment="1">
      <alignment vertical="top" wrapText="1"/>
    </xf>
    <xf numFmtId="0" fontId="24" fillId="3" borderId="9" xfId="3" applyFont="1" applyFill="1" applyBorder="1" applyAlignment="1">
      <alignment vertical="top"/>
    </xf>
    <xf numFmtId="0" fontId="23" fillId="3" borderId="0" xfId="3" applyFont="1" applyFill="1" applyAlignment="1">
      <alignment horizontal="center" vertical="center" readingOrder="1"/>
    </xf>
    <xf numFmtId="0" fontId="24" fillId="3" borderId="3" xfId="3" applyFont="1" applyFill="1" applyBorder="1" applyAlignment="1">
      <alignment vertical="top"/>
    </xf>
    <xf numFmtId="0" fontId="24" fillId="0" borderId="0" xfId="0" applyFont="1" applyAlignment="1">
      <alignment wrapText="1"/>
    </xf>
    <xf numFmtId="0" fontId="22" fillId="5" borderId="23" xfId="3" applyFont="1" applyFill="1" applyBorder="1" applyAlignment="1">
      <alignment horizontal="left" vertical="center" readingOrder="1"/>
    </xf>
    <xf numFmtId="0" fontId="23" fillId="0" borderId="26" xfId="3" applyFont="1" applyBorder="1" applyAlignment="1">
      <alignment wrapText="1"/>
    </xf>
    <xf numFmtId="0" fontId="22" fillId="5" borderId="18" xfId="3" applyFont="1" applyFill="1" applyBorder="1" applyAlignment="1">
      <alignment horizontal="center" vertical="center" wrapText="1" readingOrder="1"/>
    </xf>
    <xf numFmtId="0" fontId="23" fillId="0" borderId="9" xfId="3" applyFont="1" applyBorder="1" applyAlignment="1">
      <alignment wrapText="1"/>
    </xf>
    <xf numFmtId="0" fontId="22" fillId="5" borderId="23" xfId="3" applyFont="1" applyFill="1" applyBorder="1" applyAlignment="1">
      <alignment horizontal="left" vertical="center" wrapText="1" readingOrder="1"/>
    </xf>
    <xf numFmtId="0" fontId="23" fillId="0" borderId="26" xfId="3" applyFont="1" applyBorder="1" applyAlignment="1">
      <alignment horizontal="left" wrapText="1"/>
    </xf>
    <xf numFmtId="0" fontId="27" fillId="0" borderId="24" xfId="3" applyFont="1" applyBorder="1" applyAlignment="1">
      <alignment horizontal="left" vertical="center" wrapText="1" readingOrder="1"/>
    </xf>
    <xf numFmtId="0" fontId="23" fillId="3" borderId="8" xfId="3" applyFont="1" applyFill="1" applyBorder="1" applyAlignment="1">
      <alignment wrapText="1"/>
    </xf>
    <xf numFmtId="0" fontId="25" fillId="3" borderId="0" xfId="3" applyFont="1" applyFill="1" applyAlignment="1">
      <alignment horizontal="right" vertical="center" wrapText="1"/>
    </xf>
    <xf numFmtId="0" fontId="23" fillId="3" borderId="0" xfId="3" applyFont="1" applyFill="1" applyAlignment="1">
      <alignment wrapText="1"/>
    </xf>
    <xf numFmtId="0" fontId="22" fillId="5" borderId="18" xfId="3" applyFont="1" applyFill="1" applyBorder="1" applyAlignment="1">
      <alignment horizontal="left" vertical="center" wrapText="1" readingOrder="1"/>
    </xf>
    <xf numFmtId="0" fontId="25" fillId="0" borderId="18" xfId="3" applyFont="1" applyBorder="1" applyAlignment="1">
      <alignment vertical="center" wrapText="1"/>
    </xf>
    <xf numFmtId="0" fontId="22" fillId="5" borderId="18" xfId="3" applyFont="1" applyFill="1" applyBorder="1" applyAlignment="1">
      <alignment horizontal="center" vertical="center" wrapText="1"/>
    </xf>
    <xf numFmtId="0" fontId="22" fillId="5" borderId="44" xfId="3" applyFont="1" applyFill="1" applyBorder="1" applyAlignment="1">
      <alignment vertical="top" wrapText="1"/>
    </xf>
    <xf numFmtId="0" fontId="25" fillId="0" borderId="18" xfId="3" applyFont="1" applyBorder="1" applyAlignment="1">
      <alignment horizontal="right" vertical="center" wrapText="1" readingOrder="1"/>
    </xf>
    <xf numFmtId="0" fontId="25" fillId="0" borderId="24" xfId="3" applyFont="1" applyBorder="1" applyAlignment="1">
      <alignment horizontal="right" vertical="center" wrapText="1" readingOrder="1"/>
    </xf>
    <xf numFmtId="0" fontId="22" fillId="5" borderId="42" xfId="3" applyFont="1" applyFill="1" applyBorder="1" applyAlignment="1">
      <alignment vertical="center" wrapText="1"/>
    </xf>
    <xf numFmtId="0" fontId="22" fillId="5" borderId="40" xfId="3" applyFont="1" applyFill="1" applyBorder="1" applyAlignment="1">
      <alignment vertical="center" wrapText="1"/>
    </xf>
    <xf numFmtId="0" fontId="23" fillId="0" borderId="18" xfId="0" applyFont="1" applyBorder="1" applyAlignment="1">
      <alignment wrapText="1"/>
    </xf>
    <xf numFmtId="0" fontId="25" fillId="0" borderId="23" xfId="3" applyFont="1" applyBorder="1" applyAlignment="1">
      <alignment horizontal="left" vertical="center" wrapText="1" readingOrder="1"/>
    </xf>
    <xf numFmtId="0" fontId="25" fillId="0" borderId="23" xfId="3" applyFont="1" applyBorder="1" applyAlignment="1">
      <alignment horizontal="right" vertical="center" wrapText="1"/>
    </xf>
    <xf numFmtId="0" fontId="23" fillId="0" borderId="0" xfId="0" applyFont="1" applyAlignment="1">
      <alignment horizontal="center" vertical="center" wrapText="1"/>
    </xf>
    <xf numFmtId="0" fontId="9" fillId="0" borderId="25" xfId="0" applyFont="1" applyBorder="1" applyAlignment="1">
      <alignment vertical="center" wrapText="1"/>
    </xf>
    <xf numFmtId="0" fontId="23" fillId="0" borderId="0" xfId="0" applyFont="1" applyAlignment="1">
      <alignment horizontal="left" vertical="center" wrapText="1"/>
    </xf>
    <xf numFmtId="0" fontId="24" fillId="0" borderId="6" xfId="3" applyFont="1" applyBorder="1" applyAlignment="1">
      <alignment wrapText="1"/>
    </xf>
    <xf numFmtId="49" fontId="25" fillId="0" borderId="18" xfId="3" applyNumberFormat="1" applyFont="1" applyBorder="1" applyAlignment="1">
      <alignment vertical="center" wrapText="1" readingOrder="1"/>
    </xf>
    <xf numFmtId="0" fontId="22" fillId="5" borderId="18" xfId="0" applyFont="1" applyFill="1" applyBorder="1" applyAlignment="1">
      <alignment vertical="center" wrapText="1"/>
    </xf>
    <xf numFmtId="3" fontId="25" fillId="0" borderId="18" xfId="3" applyNumberFormat="1" applyFont="1" applyBorder="1" applyAlignment="1">
      <alignment vertical="top" wrapText="1"/>
    </xf>
    <xf numFmtId="0" fontId="0" fillId="0" borderId="0" xfId="0" applyAlignment="1">
      <alignment vertical="center" wrapText="1"/>
    </xf>
    <xf numFmtId="167" fontId="25" fillId="0" borderId="18" xfId="3" applyNumberFormat="1" applyFont="1" applyBorder="1" applyAlignment="1">
      <alignment vertical="center" wrapText="1"/>
    </xf>
    <xf numFmtId="0" fontId="37" fillId="0" borderId="0" xfId="0" applyFont="1" applyAlignment="1">
      <alignment wrapText="1"/>
    </xf>
    <xf numFmtId="0" fontId="22" fillId="5" borderId="0" xfId="0" applyFont="1" applyFill="1" applyAlignment="1">
      <alignment horizontal="left" vertical="center" wrapText="1"/>
    </xf>
    <xf numFmtId="0" fontId="36" fillId="7" borderId="0" xfId="2" applyFont="1" applyFill="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left" vertical="center"/>
    </xf>
    <xf numFmtId="0" fontId="24" fillId="0" borderId="3" xfId="3" applyFont="1" applyBorder="1" applyAlignment="1">
      <alignment horizontal="left" vertical="center" wrapText="1"/>
    </xf>
    <xf numFmtId="0" fontId="24" fillId="0" borderId="6" xfId="3" applyFont="1" applyBorder="1" applyAlignment="1">
      <alignment horizontal="left" vertical="center" wrapText="1"/>
    </xf>
    <xf numFmtId="0" fontId="23" fillId="0" borderId="18" xfId="0" applyFont="1" applyBorder="1" applyAlignment="1">
      <alignment horizontal="left" vertical="center" wrapText="1"/>
    </xf>
    <xf numFmtId="0" fontId="10" fillId="0" borderId="0" xfId="0" applyFont="1" applyAlignment="1">
      <alignment vertical="center"/>
    </xf>
    <xf numFmtId="0" fontId="8" fillId="6" borderId="0" xfId="0" applyFont="1" applyFill="1" applyAlignment="1">
      <alignment vertical="center" wrapText="1"/>
    </xf>
    <xf numFmtId="0" fontId="11" fillId="0" borderId="6" xfId="3" applyFont="1" applyBorder="1" applyAlignment="1">
      <alignment vertical="center" wrapText="1"/>
    </xf>
    <xf numFmtId="0" fontId="13" fillId="0" borderId="18" xfId="3" applyFont="1" applyBorder="1" applyAlignment="1">
      <alignment vertical="center" wrapText="1"/>
    </xf>
    <xf numFmtId="0" fontId="13" fillId="0" borderId="18" xfId="3" applyFont="1" applyBorder="1" applyAlignment="1">
      <alignment vertical="center" wrapText="1"/>
      <extLst>
        <ext xmlns:xfpb="http://schemas.microsoft.com/office/spreadsheetml/2022/featurepropertybag" uri="{C7286773-470A-42A8-94C5-96B5CB345126}">
          <xfpb:xfComplement i="0"/>
        </ext>
      </extLst>
    </xf>
    <xf numFmtId="0" fontId="10" fillId="0" borderId="18" xfId="0" applyFont="1" applyBorder="1" applyAlignment="1">
      <alignment vertical="center"/>
      <extLst>
        <ext xmlns:xfpb="http://schemas.microsoft.com/office/spreadsheetml/2022/featurepropertybag" uri="{C7286773-470A-42A8-94C5-96B5CB345126}">
          <xfpb:xfComplement i="0"/>
        </ext>
      </extLst>
    </xf>
    <xf numFmtId="0" fontId="11" fillId="0" borderId="0" xfId="3" applyFont="1" applyAlignment="1">
      <alignment vertical="center" wrapText="1"/>
    </xf>
    <xf numFmtId="0" fontId="10" fillId="0" borderId="25" xfId="0" applyFont="1" applyBorder="1" applyAlignment="1">
      <alignment vertical="center" wrapText="1"/>
    </xf>
    <xf numFmtId="0" fontId="10" fillId="0" borderId="32" xfId="0" applyFont="1" applyBorder="1" applyAlignment="1">
      <alignment vertical="center"/>
    </xf>
    <xf numFmtId="0" fontId="10" fillId="0" borderId="25" xfId="0" applyFont="1" applyBorder="1" applyAlignment="1">
      <alignment vertical="center"/>
    </xf>
    <xf numFmtId="0" fontId="10" fillId="0" borderId="34" xfId="0" applyFont="1" applyBorder="1" applyAlignment="1">
      <alignment vertical="center"/>
    </xf>
    <xf numFmtId="0" fontId="10" fillId="0" borderId="0" xfId="0" applyFont="1" applyAlignment="1">
      <alignment vertical="center" wrapText="1"/>
    </xf>
    <xf numFmtId="0" fontId="8" fillId="5" borderId="18" xfId="0" applyFont="1" applyFill="1" applyBorder="1" applyAlignment="1">
      <alignment vertical="center"/>
    </xf>
    <xf numFmtId="0" fontId="10" fillId="0" borderId="39" xfId="0" applyFont="1" applyBorder="1" applyAlignment="1">
      <alignment vertical="center" wrapText="1"/>
    </xf>
    <xf numFmtId="0" fontId="10" fillId="0" borderId="39" xfId="0" applyFont="1" applyBorder="1" applyAlignment="1">
      <alignment vertical="center"/>
    </xf>
    <xf numFmtId="0" fontId="10" fillId="0" borderId="25" xfId="0" applyFont="1" applyBorder="1" applyAlignment="1">
      <alignment horizontal="right" vertical="center"/>
    </xf>
    <xf numFmtId="0" fontId="10" fillId="0" borderId="24" xfId="0" applyFont="1" applyBorder="1" applyAlignment="1">
      <alignment vertical="center" wrapText="1"/>
    </xf>
    <xf numFmtId="167" fontId="10" fillId="0" borderId="25" xfId="0" applyNumberFormat="1" applyFont="1" applyBorder="1" applyAlignment="1">
      <alignment vertical="center"/>
    </xf>
    <xf numFmtId="167" fontId="10" fillId="0" borderId="39" xfId="0" applyNumberFormat="1" applyFont="1" applyBorder="1" applyAlignment="1">
      <alignment vertical="center"/>
    </xf>
    <xf numFmtId="0" fontId="23" fillId="0" borderId="0" xfId="0" applyFont="1" applyAlignment="1">
      <alignment horizontal="right" vertical="center" wrapText="1"/>
    </xf>
    <xf numFmtId="0" fontId="23" fillId="0" borderId="18" xfId="0" applyFont="1" applyBorder="1" applyAlignment="1">
      <alignment horizontal="right" vertical="center" wrapText="1"/>
    </xf>
    <xf numFmtId="3" fontId="23" fillId="0" borderId="18" xfId="0" applyNumberFormat="1" applyFont="1" applyBorder="1" applyAlignment="1">
      <alignment horizontal="right" vertical="center" wrapText="1"/>
    </xf>
    <xf numFmtId="0" fontId="24" fillId="0" borderId="18" xfId="0" applyFont="1" applyBorder="1" applyAlignment="1">
      <alignment horizontal="left" vertical="center" wrapText="1"/>
    </xf>
    <xf numFmtId="0" fontId="22" fillId="5" borderId="0" xfId="0" applyFont="1" applyFill="1" applyAlignment="1">
      <alignment horizontal="center" vertical="center" wrapText="1"/>
    </xf>
    <xf numFmtId="0" fontId="23" fillId="0" borderId="18" xfId="0" applyFont="1" applyBorder="1" applyAlignment="1">
      <alignment horizontal="center" vertical="center" wrapText="1"/>
    </xf>
    <xf numFmtId="0" fontId="24" fillId="0" borderId="18" xfId="0" applyFont="1" applyBorder="1" applyAlignment="1">
      <alignment horizontal="center" vertical="center" wrapText="1"/>
    </xf>
    <xf numFmtId="0" fontId="39" fillId="0" borderId="0" xfId="0" applyFont="1" applyAlignment="1">
      <alignment horizontal="left" vertical="center"/>
    </xf>
    <xf numFmtId="0" fontId="41" fillId="0" borderId="0" xfId="0" applyFont="1"/>
    <xf numFmtId="0" fontId="17" fillId="0" borderId="0" xfId="0" applyFont="1" applyAlignment="1">
      <alignment vertical="center"/>
    </xf>
    <xf numFmtId="0" fontId="19"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19" fillId="2" borderId="0" xfId="0" applyFont="1" applyFill="1" applyAlignment="1">
      <alignment vertical="center"/>
    </xf>
    <xf numFmtId="0" fontId="6" fillId="2" borderId="0" xfId="0" applyFont="1" applyFill="1" applyAlignment="1">
      <alignment vertical="center"/>
    </xf>
    <xf numFmtId="0" fontId="0" fillId="2" borderId="0" xfId="0" applyFill="1" applyAlignment="1">
      <alignment vertical="center"/>
    </xf>
    <xf numFmtId="0" fontId="19" fillId="3" borderId="0" xfId="0" applyFont="1" applyFill="1" applyAlignment="1">
      <alignment vertical="center"/>
    </xf>
    <xf numFmtId="4" fontId="40" fillId="2" borderId="0" xfId="0" applyNumberFormat="1" applyFont="1" applyFill="1" applyAlignment="1">
      <alignment vertical="center"/>
    </xf>
    <xf numFmtId="164" fontId="0" fillId="2" borderId="0" xfId="1" applyFont="1" applyFill="1" applyAlignment="1">
      <alignment vertical="center"/>
    </xf>
    <xf numFmtId="0" fontId="20" fillId="3" borderId="0" xfId="2" applyFont="1" applyFill="1" applyAlignment="1">
      <alignment vertical="center"/>
    </xf>
    <xf numFmtId="0" fontId="17" fillId="2" borderId="0" xfId="0" applyFont="1" applyFill="1" applyAlignment="1">
      <alignment vertical="center"/>
    </xf>
    <xf numFmtId="0" fontId="20" fillId="2" borderId="0" xfId="2" applyFont="1" applyFill="1" applyAlignment="1">
      <alignment vertical="center"/>
    </xf>
    <xf numFmtId="0" fontId="21" fillId="0" borderId="0" xfId="0" applyFont="1" applyAlignment="1">
      <alignment vertical="center"/>
    </xf>
    <xf numFmtId="164" fontId="0" fillId="2" borderId="0" xfId="0" applyNumberFormat="1" applyFill="1" applyAlignment="1">
      <alignment vertical="center"/>
    </xf>
    <xf numFmtId="167" fontId="33" fillId="0" borderId="18" xfId="3" applyNumberFormat="1" applyFont="1" applyBorder="1" applyAlignment="1">
      <alignment vertical="center" wrapText="1" readingOrder="1"/>
    </xf>
    <xf numFmtId="0" fontId="24" fillId="3" borderId="0" xfId="3" applyFont="1" applyFill="1" applyAlignment="1">
      <alignment vertical="top" wrapText="1"/>
    </xf>
    <xf numFmtId="0" fontId="27" fillId="3" borderId="0" xfId="3" applyFont="1" applyFill="1" applyAlignment="1">
      <alignment horizontal="left" vertical="center" wrapText="1" readingOrder="1"/>
    </xf>
    <xf numFmtId="0" fontId="33" fillId="0" borderId="18" xfId="3" applyFont="1" applyBorder="1" applyAlignment="1">
      <alignment horizontal="left" vertical="center" wrapText="1" readingOrder="1"/>
    </xf>
    <xf numFmtId="3" fontId="25" fillId="0" borderId="18" xfId="3" applyNumberFormat="1" applyFont="1" applyBorder="1" applyAlignment="1">
      <alignment horizontal="center" vertical="center" wrapText="1"/>
    </xf>
    <xf numFmtId="0" fontId="25" fillId="0" borderId="0" xfId="3" applyFont="1" applyAlignment="1">
      <alignment horizontal="center" vertical="center" wrapText="1"/>
    </xf>
    <xf numFmtId="0" fontId="22" fillId="5" borderId="0" xfId="3" applyFont="1" applyFill="1" applyAlignment="1">
      <alignment horizontal="center" vertical="center" wrapText="1" readingOrder="1"/>
    </xf>
    <xf numFmtId="3" fontId="25" fillId="0" borderId="18" xfId="3" applyNumberFormat="1" applyFont="1" applyBorder="1" applyAlignment="1">
      <alignment vertical="center" wrapText="1"/>
    </xf>
    <xf numFmtId="0" fontId="25" fillId="0" borderId="24" xfId="3" applyFont="1" applyBorder="1" applyAlignment="1">
      <alignment horizontal="center" vertical="center" wrapText="1" readingOrder="1"/>
    </xf>
    <xf numFmtId="0" fontId="25" fillId="0" borderId="24" xfId="3" applyFont="1" applyBorder="1" applyAlignment="1">
      <alignment vertical="center" wrapText="1" readingOrder="1"/>
    </xf>
    <xf numFmtId="3" fontId="25" fillId="0" borderId="24" xfId="3" applyNumberFormat="1" applyFont="1" applyBorder="1" applyAlignment="1">
      <alignment vertical="center" wrapText="1" readingOrder="1"/>
    </xf>
    <xf numFmtId="0" fontId="33" fillId="0" borderId="18" xfId="3" applyFont="1" applyBorder="1" applyAlignment="1">
      <alignment horizontal="left" vertical="top" readingOrder="1"/>
    </xf>
    <xf numFmtId="0" fontId="22" fillId="5" borderId="18" xfId="0" applyFont="1" applyFill="1" applyBorder="1" applyAlignment="1">
      <alignment horizontal="center" vertical="center"/>
    </xf>
    <xf numFmtId="0" fontId="22" fillId="5" borderId="23" xfId="0" applyFont="1" applyFill="1" applyBorder="1" applyAlignment="1">
      <alignment horizontal="center" vertical="center" wrapText="1"/>
    </xf>
    <xf numFmtId="0" fontId="23" fillId="0" borderId="18" xfId="0" applyFont="1" applyBorder="1" applyAlignment="1">
      <alignment horizontal="center" vertical="center"/>
    </xf>
    <xf numFmtId="0" fontId="23" fillId="0" borderId="18" xfId="0" applyFont="1" applyBorder="1" applyAlignment="1">
      <alignment horizontal="center" wrapText="1"/>
    </xf>
    <xf numFmtId="3" fontId="25" fillId="0" borderId="24" xfId="3" applyNumberFormat="1" applyFont="1" applyBorder="1" applyAlignment="1">
      <alignment horizontal="right" vertical="center" wrapText="1" readingOrder="1"/>
    </xf>
    <xf numFmtId="3" fontId="25" fillId="0" borderId="24" xfId="3" applyNumberFormat="1" applyFont="1" applyBorder="1" applyAlignment="1">
      <alignment horizontal="right" vertical="center" wrapText="1"/>
    </xf>
    <xf numFmtId="3" fontId="25" fillId="0" borderId="18" xfId="3" applyNumberFormat="1" applyFont="1" applyBorder="1" applyAlignment="1">
      <alignment horizontal="right" vertical="center" wrapText="1" readingOrder="1"/>
    </xf>
    <xf numFmtId="3" fontId="25" fillId="0" borderId="18" xfId="3" applyNumberFormat="1" applyFont="1" applyBorder="1" applyAlignment="1">
      <alignment horizontal="right" vertical="center" wrapText="1"/>
    </xf>
    <xf numFmtId="165" fontId="25" fillId="0" borderId="18" xfId="3" applyNumberFormat="1" applyFont="1" applyBorder="1" applyAlignment="1">
      <alignment horizontal="right" vertical="center" wrapText="1"/>
    </xf>
    <xf numFmtId="165" fontId="25" fillId="0" borderId="24" xfId="3" applyNumberFormat="1" applyFont="1" applyBorder="1" applyAlignment="1">
      <alignment horizontal="right" vertical="center" wrapText="1"/>
    </xf>
    <xf numFmtId="0" fontId="22" fillId="5" borderId="17" xfId="3" applyFont="1" applyFill="1" applyBorder="1" applyAlignment="1">
      <alignment horizontal="center" vertical="center" wrapText="1" readingOrder="1"/>
    </xf>
    <xf numFmtId="0" fontId="42" fillId="0" borderId="0" xfId="0" applyFont="1" applyAlignment="1">
      <alignment horizontal="left" vertical="center" wrapText="1"/>
    </xf>
    <xf numFmtId="0" fontId="30" fillId="0" borderId="0" xfId="0" applyFont="1" applyAlignment="1">
      <alignment horizontal="left" vertical="center" wrapText="1"/>
    </xf>
    <xf numFmtId="0" fontId="22" fillId="3" borderId="8" xfId="3" applyFont="1" applyFill="1" applyBorder="1" applyAlignment="1">
      <alignment horizontal="left" vertical="center"/>
    </xf>
    <xf numFmtId="0" fontId="22" fillId="3" borderId="7" xfId="3" applyFont="1" applyFill="1" applyBorder="1" applyAlignment="1">
      <alignment horizontal="left" vertical="center"/>
    </xf>
    <xf numFmtId="0" fontId="22" fillId="5" borderId="0" xfId="0" applyFont="1" applyFill="1" applyAlignment="1">
      <alignment vertical="center" wrapText="1"/>
    </xf>
    <xf numFmtId="0" fontId="8" fillId="5" borderId="14" xfId="0" applyFont="1" applyFill="1" applyBorder="1" applyAlignment="1">
      <alignment horizontal="center" vertical="center" wrapText="1"/>
    </xf>
    <xf numFmtId="0" fontId="8" fillId="5" borderId="18" xfId="0" applyFont="1" applyFill="1" applyBorder="1" applyAlignment="1">
      <alignment vertical="center" wrapText="1"/>
    </xf>
    <xf numFmtId="0" fontId="8" fillId="5" borderId="23" xfId="0" applyFont="1" applyFill="1" applyBorder="1" applyAlignment="1">
      <alignment horizontal="center" vertical="center" wrapText="1"/>
    </xf>
    <xf numFmtId="0" fontId="23" fillId="0" borderId="0" xfId="0" applyFont="1" applyAlignment="1">
      <alignment vertical="center"/>
    </xf>
    <xf numFmtId="0" fontId="22" fillId="5" borderId="18" xfId="3" applyFont="1" applyFill="1" applyBorder="1" applyAlignment="1">
      <alignment horizontal="left" vertical="center" wrapText="1"/>
    </xf>
    <xf numFmtId="0" fontId="24" fillId="0" borderId="3" xfId="3" applyFont="1" applyBorder="1" applyAlignment="1">
      <alignment horizontal="left" vertical="top" wrapText="1"/>
    </xf>
    <xf numFmtId="0" fontId="24" fillId="0" borderId="6" xfId="3" applyFont="1" applyBorder="1" applyAlignment="1">
      <alignment horizontal="left" vertical="top" wrapText="1"/>
    </xf>
    <xf numFmtId="0" fontId="24" fillId="0" borderId="1" xfId="3" applyFont="1" applyBorder="1" applyAlignment="1">
      <alignment horizontal="left" vertical="top" wrapText="1"/>
    </xf>
    <xf numFmtId="0" fontId="25" fillId="0" borderId="0" xfId="3" applyFont="1" applyAlignment="1">
      <alignment horizontal="right" vertical="center" wrapText="1"/>
    </xf>
    <xf numFmtId="0" fontId="33" fillId="0" borderId="10" xfId="3" applyFont="1" applyBorder="1" applyAlignment="1">
      <alignment wrapText="1"/>
    </xf>
    <xf numFmtId="3" fontId="25" fillId="0" borderId="17" xfId="3" applyNumberFormat="1" applyFont="1" applyBorder="1" applyAlignment="1">
      <alignment horizontal="right" vertical="center" wrapText="1"/>
    </xf>
    <xf numFmtId="0" fontId="24" fillId="0" borderId="0" xfId="0" applyFont="1" applyAlignment="1">
      <alignment horizontal="left" wrapText="1"/>
    </xf>
    <xf numFmtId="0" fontId="24" fillId="0" borderId="6" xfId="3" applyFont="1" applyBorder="1" applyAlignment="1">
      <alignment vertical="center"/>
    </xf>
    <xf numFmtId="0" fontId="33" fillId="0" borderId="0" xfId="0" applyFont="1" applyAlignment="1">
      <alignment horizontal="left" wrapText="1"/>
    </xf>
    <xf numFmtId="0" fontId="24" fillId="3" borderId="0" xfId="3" applyFont="1" applyFill="1" applyAlignment="1">
      <alignment vertical="top"/>
    </xf>
    <xf numFmtId="0" fontId="23" fillId="0" borderId="0" xfId="0" applyFont="1" applyAlignment="1">
      <alignment horizontal="center"/>
    </xf>
    <xf numFmtId="0" fontId="33" fillId="0" borderId="18" xfId="3" applyFont="1" applyBorder="1" applyAlignment="1">
      <alignment horizontal="center" readingOrder="1"/>
    </xf>
    <xf numFmtId="0" fontId="24" fillId="0" borderId="42" xfId="3" applyFont="1" applyBorder="1" applyAlignment="1">
      <alignment vertical="top" wrapText="1"/>
    </xf>
    <xf numFmtId="0" fontId="22" fillId="5" borderId="18" xfId="0" applyFont="1" applyFill="1" applyBorder="1" applyAlignment="1">
      <alignment horizontal="left" vertical="center" wrapText="1"/>
    </xf>
    <xf numFmtId="0" fontId="22" fillId="5" borderId="18" xfId="0" applyFont="1" applyFill="1" applyBorder="1" applyAlignment="1">
      <alignment horizontal="center" vertical="center" wrapText="1"/>
    </xf>
    <xf numFmtId="3" fontId="23" fillId="0" borderId="18" xfId="0" applyNumberFormat="1" applyFont="1" applyBorder="1" applyAlignment="1">
      <alignment wrapText="1"/>
    </xf>
    <xf numFmtId="49" fontId="23" fillId="0" borderId="18" xfId="0" applyNumberFormat="1" applyFont="1" applyBorder="1" applyAlignment="1">
      <alignment horizontal="right" vertical="center"/>
    </xf>
    <xf numFmtId="0" fontId="8" fillId="7" borderId="0" xfId="2" applyFont="1" applyFill="1" applyAlignment="1">
      <alignment horizontal="center" vertical="center" wrapText="1"/>
    </xf>
    <xf numFmtId="0" fontId="10" fillId="0" borderId="0" xfId="0" applyFont="1" applyAlignment="1">
      <alignment horizontal="left" vertical="center" wrapText="1"/>
    </xf>
    <xf numFmtId="0" fontId="10" fillId="0" borderId="18" xfId="0" applyFont="1" applyBorder="1" applyAlignment="1">
      <alignment horizontal="left" vertical="center" wrapText="1"/>
    </xf>
    <xf numFmtId="0" fontId="8" fillId="5" borderId="0" xfId="0" applyFont="1" applyFill="1" applyAlignment="1">
      <alignment vertical="center" wrapText="1"/>
    </xf>
    <xf numFmtId="0" fontId="11" fillId="0" borderId="0" xfId="0" applyFont="1" applyAlignment="1">
      <alignment horizontal="center" vertical="center" wrapText="1"/>
    </xf>
    <xf numFmtId="0" fontId="24" fillId="0" borderId="18" xfId="0" applyFont="1" applyBorder="1" applyAlignment="1">
      <alignment vertical="center" wrapText="1"/>
    </xf>
    <xf numFmtId="0" fontId="17" fillId="0" borderId="0" xfId="0" applyFont="1" applyAlignment="1">
      <alignment horizontal="left" vertical="center" wrapText="1"/>
    </xf>
    <xf numFmtId="0" fontId="11" fillId="0" borderId="3" xfId="3" applyFont="1" applyBorder="1" applyAlignment="1">
      <alignment horizontal="left" vertical="center" wrapText="1"/>
    </xf>
    <xf numFmtId="0" fontId="11" fillId="0" borderId="6" xfId="3" applyFont="1" applyBorder="1" applyAlignment="1">
      <alignment horizontal="left" vertical="center" wrapText="1"/>
    </xf>
    <xf numFmtId="0" fontId="12" fillId="0" borderId="18" xfId="3" applyFont="1" applyBorder="1" applyAlignment="1">
      <alignment horizontal="center" wrapText="1" readingOrder="1"/>
    </xf>
    <xf numFmtId="0" fontId="12" fillId="0" borderId="23" xfId="3" applyFont="1" applyBorder="1" applyAlignment="1">
      <alignment horizontal="center" wrapText="1" readingOrder="1"/>
    </xf>
    <xf numFmtId="0" fontId="11" fillId="0" borderId="0" xfId="3" applyFont="1" applyAlignment="1">
      <alignment vertical="top" wrapText="1"/>
    </xf>
    <xf numFmtId="0" fontId="23" fillId="0" borderId="18" xfId="0" applyFont="1" applyBorder="1" applyAlignment="1">
      <alignment horizontal="left" vertical="center"/>
    </xf>
    <xf numFmtId="0" fontId="33" fillId="0" borderId="18" xfId="3" applyFont="1" applyBorder="1" applyAlignment="1">
      <alignment horizontal="left" wrapText="1" readingOrder="1"/>
    </xf>
    <xf numFmtId="0" fontId="31" fillId="0" borderId="18" xfId="3" applyFont="1" applyBorder="1" applyAlignment="1">
      <alignment horizontal="center" vertical="center" wrapText="1" readingOrder="1"/>
    </xf>
    <xf numFmtId="0" fontId="31" fillId="0" borderId="18" xfId="3" applyFont="1" applyBorder="1" applyAlignment="1">
      <alignment horizontal="center" wrapText="1" readingOrder="1"/>
    </xf>
    <xf numFmtId="0" fontId="32" fillId="3" borderId="26" xfId="3" applyFont="1" applyFill="1" applyBorder="1" applyAlignment="1">
      <alignment horizontal="left" wrapText="1" readingOrder="1"/>
    </xf>
    <xf numFmtId="0" fontId="23" fillId="3" borderId="26" xfId="3" applyFont="1" applyFill="1" applyBorder="1" applyAlignment="1">
      <alignment horizontal="center" vertical="center" wrapText="1" readingOrder="1"/>
    </xf>
    <xf numFmtId="0" fontId="25" fillId="3" borderId="26" xfId="3" applyFont="1" applyFill="1" applyBorder="1" applyAlignment="1">
      <alignment horizontal="center" vertical="center" wrapText="1"/>
    </xf>
    <xf numFmtId="0" fontId="33" fillId="0" borderId="18" xfId="3" applyFont="1" applyBorder="1" applyAlignment="1">
      <alignment horizontal="center" vertical="center" wrapText="1" readingOrder="1"/>
    </xf>
    <xf numFmtId="3" fontId="33" fillId="0" borderId="18" xfId="3" applyNumberFormat="1" applyFont="1" applyBorder="1" applyAlignment="1">
      <alignment horizontal="center" vertical="center" wrapText="1"/>
    </xf>
    <xf numFmtId="0" fontId="16" fillId="0" borderId="0" xfId="0" applyFont="1" applyAlignment="1">
      <alignment horizontal="left" vertical="center"/>
    </xf>
    <xf numFmtId="0" fontId="48" fillId="8" borderId="0" xfId="0" applyFont="1" applyFill="1" applyAlignment="1">
      <alignment horizontal="left" vertical="center"/>
    </xf>
    <xf numFmtId="0" fontId="43" fillId="8" borderId="0" xfId="0" applyFont="1" applyFill="1" applyAlignment="1">
      <alignment horizontal="left" vertical="center"/>
    </xf>
    <xf numFmtId="0" fontId="46" fillId="5" borderId="12" xfId="0" applyFont="1" applyFill="1" applyBorder="1" applyAlignment="1">
      <alignment horizontal="left" vertical="center" wrapText="1"/>
    </xf>
    <xf numFmtId="0" fontId="47" fillId="8" borderId="18" xfId="0" applyFont="1" applyFill="1" applyBorder="1" applyAlignment="1">
      <alignment vertical="center" wrapText="1"/>
    </xf>
    <xf numFmtId="0" fontId="47" fillId="0" borderId="18" xfId="0" applyFont="1" applyBorder="1" applyAlignment="1">
      <alignment vertical="center" wrapText="1"/>
    </xf>
    <xf numFmtId="0" fontId="43" fillId="0" borderId="18" xfId="0" applyFont="1" applyBorder="1" applyAlignment="1">
      <alignment vertical="center" wrapText="1"/>
    </xf>
    <xf numFmtId="0" fontId="43" fillId="0" borderId="0" xfId="0" applyFont="1" applyAlignment="1">
      <alignment horizontal="left" vertical="center"/>
    </xf>
    <xf numFmtId="0" fontId="52" fillId="0" borderId="0" xfId="2" applyFont="1" applyAlignment="1">
      <alignment horizontal="left" vertical="center"/>
    </xf>
    <xf numFmtId="0" fontId="23" fillId="0" borderId="18" xfId="0" applyFont="1" applyBorder="1" applyAlignment="1">
      <alignment horizontal="right" wrapText="1"/>
    </xf>
    <xf numFmtId="0" fontId="23" fillId="0" borderId="0" xfId="3" applyFont="1" applyAlignment="1">
      <alignment wrapText="1"/>
    </xf>
    <xf numFmtId="0" fontId="24" fillId="0" borderId="0" xfId="3" applyFont="1" applyAlignment="1">
      <alignment vertical="top" wrapText="1"/>
    </xf>
    <xf numFmtId="0" fontId="23" fillId="0" borderId="24" xfId="0" applyFont="1" applyBorder="1" applyAlignment="1">
      <alignment horizontal="center" wrapText="1"/>
    </xf>
    <xf numFmtId="0" fontId="22" fillId="5" borderId="23" xfId="0" applyFont="1" applyFill="1" applyBorder="1" applyAlignment="1">
      <alignment horizontal="left" vertical="center" wrapText="1"/>
    </xf>
    <xf numFmtId="0" fontId="29" fillId="0" borderId="0" xfId="4" applyFont="1" applyBorder="1" applyAlignment="1">
      <alignment horizontal="center" vertical="center" wrapText="1"/>
    </xf>
    <xf numFmtId="0" fontId="24" fillId="0" borderId="0" xfId="3" applyFont="1" applyAlignment="1">
      <alignment horizontal="left" vertical="center" wrapText="1" readingOrder="1"/>
    </xf>
    <xf numFmtId="0" fontId="34" fillId="0" borderId="0" xfId="3" applyFont="1" applyAlignment="1">
      <alignment vertical="center" wrapText="1"/>
    </xf>
    <xf numFmtId="0" fontId="35" fillId="0" borderId="0" xfId="3" applyFont="1" applyAlignment="1">
      <alignment vertical="center" wrapText="1" readingOrder="1"/>
    </xf>
    <xf numFmtId="0" fontId="23" fillId="0" borderId="0" xfId="0" applyFont="1" applyAlignment="1">
      <alignment horizontal="center" wrapText="1"/>
    </xf>
    <xf numFmtId="0" fontId="23" fillId="0" borderId="40" xfId="0" applyFont="1" applyBorder="1" applyAlignment="1">
      <alignment horizontal="left" vertical="center" wrapText="1"/>
    </xf>
    <xf numFmtId="0" fontId="8" fillId="5" borderId="23" xfId="3" applyFont="1" applyFill="1" applyBorder="1" applyAlignment="1">
      <alignment horizontal="left" vertical="center" wrapText="1" readingOrder="1"/>
    </xf>
    <xf numFmtId="0" fontId="23" fillId="0" borderId="54" xfId="3" applyFont="1" applyBorder="1" applyAlignment="1">
      <alignment wrapText="1"/>
    </xf>
    <xf numFmtId="0" fontId="23" fillId="0" borderId="18" xfId="3" applyFont="1" applyBorder="1" applyAlignment="1">
      <alignment wrapText="1"/>
    </xf>
    <xf numFmtId="0" fontId="30" fillId="0" borderId="35" xfId="0" applyFont="1" applyBorder="1" applyAlignment="1">
      <alignment horizontal="left" vertical="center" wrapText="1"/>
    </xf>
    <xf numFmtId="0" fontId="24" fillId="0" borderId="42" xfId="3" applyFont="1" applyBorder="1" applyAlignment="1">
      <alignment vertical="center" wrapText="1"/>
    </xf>
    <xf numFmtId="0" fontId="23" fillId="0" borderId="0" xfId="3" applyFont="1" applyAlignment="1">
      <alignment vertical="center" wrapText="1"/>
    </xf>
    <xf numFmtId="0" fontId="23" fillId="0" borderId="7" xfId="3" applyFont="1" applyBorder="1" applyAlignment="1">
      <alignment vertical="center" wrapText="1"/>
    </xf>
    <xf numFmtId="3" fontId="23" fillId="0" borderId="18" xfId="3" applyNumberFormat="1" applyFont="1" applyBorder="1" applyAlignment="1">
      <alignment wrapText="1"/>
    </xf>
    <xf numFmtId="0" fontId="23" fillId="0" borderId="18" xfId="3" applyFont="1" applyBorder="1" applyAlignment="1">
      <alignment horizontal="right" wrapText="1"/>
    </xf>
    <xf numFmtId="3" fontId="23" fillId="0" borderId="24" xfId="3" applyNumberFormat="1" applyFont="1" applyBorder="1" applyAlignment="1">
      <alignment horizontal="right" wrapText="1"/>
    </xf>
    <xf numFmtId="0" fontId="22" fillId="5" borderId="18" xfId="3" applyFont="1" applyFill="1" applyBorder="1" applyAlignment="1">
      <alignment horizontal="right" vertical="center" wrapText="1"/>
    </xf>
    <xf numFmtId="0" fontId="16" fillId="0" borderId="0" xfId="0" applyFont="1" applyAlignment="1">
      <alignment vertical="center" wrapText="1"/>
    </xf>
    <xf numFmtId="0" fontId="54" fillId="7" borderId="0" xfId="2" applyFont="1" applyFill="1" applyAlignment="1">
      <alignment horizontal="center" vertical="center" wrapText="1"/>
    </xf>
    <xf numFmtId="0" fontId="55" fillId="0" borderId="0" xfId="0" applyFont="1" applyAlignment="1">
      <alignment vertical="center" wrapText="1"/>
    </xf>
    <xf numFmtId="0" fontId="24" fillId="0" borderId="24" xfId="0" applyFont="1" applyBorder="1" applyAlignment="1">
      <alignment horizontal="left" vertical="center"/>
    </xf>
    <xf numFmtId="0" fontId="23" fillId="0" borderId="24" xfId="0" applyFont="1" applyBorder="1" applyAlignment="1">
      <alignment horizontal="center" vertical="center"/>
    </xf>
    <xf numFmtId="3" fontId="23" fillId="0" borderId="24" xfId="0" applyNumberFormat="1" applyFont="1" applyBorder="1" applyAlignment="1">
      <alignment horizontal="right" vertical="center"/>
    </xf>
    <xf numFmtId="0" fontId="24" fillId="0" borderId="18" xfId="0" applyFont="1" applyBorder="1" applyAlignment="1">
      <alignment horizontal="left" vertical="center"/>
    </xf>
    <xf numFmtId="0" fontId="23" fillId="0" borderId="18" xfId="0" applyFont="1" applyBorder="1" applyAlignment="1">
      <alignment horizontal="right" vertical="center"/>
    </xf>
    <xf numFmtId="0" fontId="24" fillId="0" borderId="0" xfId="0" applyFont="1" applyAlignment="1">
      <alignment horizontal="left" vertical="center"/>
    </xf>
    <xf numFmtId="0" fontId="17" fillId="0" borderId="0" xfId="0" applyFont="1" applyAlignment="1">
      <alignment vertical="center" wrapText="1"/>
    </xf>
    <xf numFmtId="0" fontId="24" fillId="0" borderId="35" xfId="0" applyFont="1" applyBorder="1" applyAlignment="1">
      <alignment horizontal="left" vertical="center" wrapText="1"/>
    </xf>
    <xf numFmtId="0" fontId="56" fillId="5" borderId="18" xfId="0" applyFont="1" applyFill="1" applyBorder="1" applyAlignment="1">
      <alignment horizontal="center" vertical="center" wrapText="1"/>
    </xf>
    <xf numFmtId="0" fontId="44" fillId="0" borderId="0" xfId="0" applyFont="1"/>
    <xf numFmtId="0" fontId="50" fillId="0" borderId="0" xfId="3" applyFont="1" applyAlignment="1">
      <alignment vertical="top" wrapText="1"/>
    </xf>
    <xf numFmtId="0" fontId="50" fillId="0" borderId="0" xfId="3" applyFont="1" applyAlignment="1">
      <alignment vertical="center" wrapText="1"/>
    </xf>
    <xf numFmtId="0" fontId="51" fillId="0" borderId="0" xfId="0" applyFont="1" applyAlignment="1">
      <alignment vertical="center" wrapText="1"/>
    </xf>
    <xf numFmtId="0" fontId="45" fillId="5" borderId="23" xfId="3" applyFont="1" applyFill="1" applyBorder="1" applyAlignment="1">
      <alignment horizontal="left" vertical="center" wrapText="1"/>
    </xf>
    <xf numFmtId="0" fontId="53" fillId="0" borderId="0" xfId="0" applyFont="1" applyAlignment="1">
      <alignment wrapText="1"/>
    </xf>
    <xf numFmtId="0" fontId="25" fillId="0" borderId="18" xfId="3" applyFont="1" applyBorder="1" applyAlignment="1">
      <alignment horizontal="center" vertical="top" wrapText="1"/>
    </xf>
    <xf numFmtId="3" fontId="9" fillId="0" borderId="18" xfId="0" applyNumberFormat="1" applyFont="1" applyBorder="1" applyAlignment="1">
      <alignment horizontal="right" vertical="center" wrapText="1"/>
    </xf>
    <xf numFmtId="0" fontId="25" fillId="3" borderId="0" xfId="3" applyFont="1" applyFill="1" applyAlignment="1">
      <alignment horizontal="center" vertical="center" wrapText="1"/>
    </xf>
    <xf numFmtId="0" fontId="33" fillId="0" borderId="18" xfId="3" applyFont="1" applyBorder="1" applyAlignment="1">
      <alignment horizontal="center" vertical="top" readingOrder="1"/>
    </xf>
    <xf numFmtId="0" fontId="36" fillId="7" borderId="0" xfId="4" applyFont="1" applyFill="1" applyAlignment="1">
      <alignment horizontal="center" vertical="center" wrapText="1"/>
    </xf>
    <xf numFmtId="0" fontId="22" fillId="5" borderId="54" xfId="3" applyFont="1" applyFill="1" applyBorder="1" applyAlignment="1">
      <alignment horizontal="center" vertical="center" wrapText="1" readingOrder="1"/>
    </xf>
    <xf numFmtId="0" fontId="57" fillId="0" borderId="0" xfId="0" applyFont="1" applyAlignment="1">
      <alignment vertical="center"/>
    </xf>
    <xf numFmtId="0" fontId="5" fillId="0" borderId="0" xfId="2"/>
    <xf numFmtId="0" fontId="5" fillId="0" borderId="0" xfId="2" applyAlignment="1">
      <alignment vertical="center"/>
    </xf>
    <xf numFmtId="0" fontId="8" fillId="5" borderId="40" xfId="0" applyFont="1" applyFill="1" applyBorder="1" applyAlignment="1">
      <alignment horizontal="center" vertical="center"/>
    </xf>
    <xf numFmtId="0" fontId="10" fillId="0" borderId="24" xfId="0" applyFont="1" applyBorder="1" applyAlignment="1">
      <alignment vertical="center"/>
    </xf>
    <xf numFmtId="0" fontId="8" fillId="5" borderId="40" xfId="0" applyFont="1" applyFill="1" applyBorder="1" applyAlignment="1">
      <alignment vertical="center"/>
    </xf>
    <xf numFmtId="0" fontId="10" fillId="0" borderId="21" xfId="0" applyFont="1" applyBorder="1" applyAlignment="1">
      <alignment vertical="center"/>
    </xf>
    <xf numFmtId="0" fontId="10" fillId="0" borderId="0" xfId="0" applyFont="1" applyAlignment="1">
      <alignment horizontal="left" vertical="center"/>
    </xf>
    <xf numFmtId="0" fontId="8" fillId="5" borderId="0" xfId="0" applyFont="1" applyFill="1" applyAlignment="1">
      <alignment vertical="center"/>
    </xf>
    <xf numFmtId="0" fontId="8" fillId="5" borderId="56" xfId="0" applyFont="1" applyFill="1" applyBorder="1" applyAlignment="1">
      <alignment vertical="center" wrapText="1"/>
    </xf>
    <xf numFmtId="0" fontId="33" fillId="0" borderId="0" xfId="0" applyFont="1" applyAlignment="1">
      <alignment vertical="center" wrapText="1"/>
    </xf>
    <xf numFmtId="167" fontId="10" fillId="0" borderId="24" xfId="5" applyNumberFormat="1" applyFont="1" applyBorder="1" applyAlignment="1">
      <alignment vertical="center"/>
    </xf>
    <xf numFmtId="167" fontId="10" fillId="0" borderId="18" xfId="5" applyNumberFormat="1" applyFont="1" applyBorder="1" applyAlignment="1">
      <alignment vertical="center"/>
    </xf>
    <xf numFmtId="2" fontId="10" fillId="0" borderId="40" xfId="0" applyNumberFormat="1" applyFont="1" applyBorder="1" applyAlignment="1">
      <alignment horizontal="center" vertical="center"/>
    </xf>
    <xf numFmtId="0" fontId="13" fillId="0" borderId="18" xfId="0" applyFont="1" applyBorder="1" applyAlignment="1">
      <alignment vertical="center" wrapText="1"/>
    </xf>
    <xf numFmtId="0" fontId="23" fillId="3" borderId="19" xfId="3" applyFont="1" applyFill="1" applyBorder="1" applyAlignment="1">
      <alignment vertical="center" wrapText="1"/>
    </xf>
    <xf numFmtId="0" fontId="23" fillId="0" borderId="5" xfId="3" applyFont="1" applyBorder="1" applyAlignment="1">
      <alignment vertical="center" wrapText="1"/>
    </xf>
    <xf numFmtId="0" fontId="24" fillId="0" borderId="18" xfId="0" applyFont="1" applyBorder="1" applyAlignment="1">
      <alignment horizontal="right" vertical="center"/>
    </xf>
    <xf numFmtId="0" fontId="24" fillId="0" borderId="18" xfId="3" applyFont="1" applyBorder="1" applyAlignment="1">
      <alignment horizontal="right" wrapText="1"/>
    </xf>
    <xf numFmtId="0" fontId="25" fillId="0" borderId="0" xfId="0" applyFont="1" applyAlignment="1">
      <alignment horizontal="right" vertical="center" wrapText="1"/>
    </xf>
    <xf numFmtId="0" fontId="10" fillId="0" borderId="58" xfId="0" applyFont="1" applyBorder="1"/>
    <xf numFmtId="0" fontId="10" fillId="0" borderId="59" xfId="0" applyFont="1" applyBorder="1"/>
    <xf numFmtId="0" fontId="15" fillId="5" borderId="27" xfId="0" applyFont="1" applyFill="1" applyBorder="1" applyAlignment="1">
      <alignment vertical="center" wrapText="1"/>
    </xf>
    <xf numFmtId="0" fontId="15" fillId="5" borderId="0" xfId="0" applyFont="1" applyFill="1" applyAlignment="1">
      <alignment vertical="center" wrapText="1"/>
    </xf>
    <xf numFmtId="0" fontId="22" fillId="5" borderId="60" xfId="3" applyFont="1" applyFill="1" applyBorder="1" applyAlignment="1">
      <alignment horizontal="center" vertical="center" readingOrder="1"/>
    </xf>
    <xf numFmtId="0" fontId="29" fillId="0" borderId="18" xfId="2" applyFont="1" applyBorder="1" applyAlignment="1">
      <alignment horizontal="center" vertical="center" wrapText="1"/>
    </xf>
    <xf numFmtId="0" fontId="22" fillId="0" borderId="0" xfId="3" applyFont="1" applyAlignment="1">
      <alignment vertical="center" wrapText="1"/>
    </xf>
    <xf numFmtId="0" fontId="25" fillId="0" borderId="18" xfId="6" applyNumberFormat="1" applyFont="1" applyBorder="1" applyAlignment="1">
      <alignment horizontal="right" vertical="center" wrapText="1"/>
    </xf>
    <xf numFmtId="0" fontId="25" fillId="0" borderId="18" xfId="0" applyFont="1" applyBorder="1" applyAlignment="1">
      <alignment horizontal="right" vertical="center" wrapText="1"/>
    </xf>
    <xf numFmtId="165" fontId="0" fillId="0" borderId="0" xfId="0" applyNumberFormat="1"/>
    <xf numFmtId="165" fontId="23" fillId="0" borderId="0" xfId="0" applyNumberFormat="1" applyFont="1" applyAlignment="1">
      <alignment wrapText="1"/>
    </xf>
    <xf numFmtId="168" fontId="23" fillId="0" borderId="0" xfId="6" applyNumberFormat="1" applyFont="1" applyAlignment="1">
      <alignment wrapText="1"/>
    </xf>
    <xf numFmtId="0" fontId="43" fillId="0" borderId="22" xfId="0" applyFont="1" applyBorder="1" applyAlignment="1">
      <alignment vertical="center" wrapText="1"/>
    </xf>
    <xf numFmtId="0" fontId="16" fillId="0" borderId="18" xfId="4" applyFont="1" applyBorder="1" applyAlignment="1">
      <alignment vertical="center"/>
    </xf>
    <xf numFmtId="0" fontId="60" fillId="2" borderId="0" xfId="0" applyFont="1" applyFill="1" applyAlignment="1">
      <alignment vertical="center"/>
    </xf>
    <xf numFmtId="0" fontId="25" fillId="0" borderId="21" xfId="3" applyFont="1" applyBorder="1" applyAlignment="1">
      <alignment horizontal="left" vertical="center" wrapText="1"/>
    </xf>
    <xf numFmtId="0" fontId="25" fillId="0" borderId="40" xfId="3" applyFont="1" applyBorder="1" applyAlignment="1">
      <alignment horizontal="left" vertical="center"/>
    </xf>
    <xf numFmtId="3" fontId="23" fillId="0" borderId="18" xfId="0" applyNumberFormat="1" applyFont="1" applyBorder="1" applyAlignment="1">
      <alignment vertical="center"/>
    </xf>
    <xf numFmtId="0" fontId="22" fillId="5" borderId="29" xfId="0" applyFont="1" applyFill="1" applyBorder="1" applyAlignment="1">
      <alignment vertical="center" wrapText="1"/>
    </xf>
    <xf numFmtId="0" fontId="25" fillId="0" borderId="18" xfId="3" applyFont="1" applyBorder="1" applyAlignment="1">
      <alignment horizontal="center" vertical="top"/>
    </xf>
    <xf numFmtId="3" fontId="25" fillId="0" borderId="18" xfId="3" applyNumberFormat="1" applyFont="1" applyBorder="1" applyAlignment="1">
      <alignment vertical="top"/>
    </xf>
    <xf numFmtId="0" fontId="52" fillId="0" borderId="18" xfId="4" applyFont="1" applyBorder="1" applyAlignment="1">
      <alignment vertical="center"/>
    </xf>
    <xf numFmtId="0" fontId="43" fillId="0" borderId="17" xfId="0" applyFont="1" applyBorder="1" applyAlignment="1">
      <alignment vertical="center" wrapText="1"/>
    </xf>
    <xf numFmtId="3" fontId="10" fillId="0" borderId="18" xfId="3" applyNumberFormat="1" applyFont="1" applyBorder="1" applyAlignment="1">
      <alignment horizontal="right" vertical="center" wrapText="1"/>
    </xf>
    <xf numFmtId="0" fontId="10" fillId="0" borderId="18" xfId="3" applyFont="1" applyBorder="1" applyAlignment="1">
      <alignment horizontal="right" vertical="center" wrapText="1"/>
    </xf>
    <xf numFmtId="0" fontId="24" fillId="0" borderId="6" xfId="3" applyFont="1" applyBorder="1" applyAlignment="1">
      <alignment vertical="center" wrapText="1"/>
    </xf>
    <xf numFmtId="0" fontId="24" fillId="0" borderId="1" xfId="3" applyFont="1" applyBorder="1" applyAlignment="1">
      <alignment vertical="center" wrapText="1"/>
    </xf>
    <xf numFmtId="0" fontId="23" fillId="0" borderId="10" xfId="3" applyFont="1" applyBorder="1" applyAlignment="1">
      <alignment vertical="center" wrapText="1"/>
    </xf>
    <xf numFmtId="0" fontId="23" fillId="0" borderId="26" xfId="3" applyFont="1" applyBorder="1" applyAlignment="1">
      <alignment vertical="center" wrapText="1"/>
    </xf>
    <xf numFmtId="0" fontId="23" fillId="0" borderId="60" xfId="3" applyFont="1" applyBorder="1" applyAlignment="1">
      <alignment vertical="center" wrapText="1"/>
    </xf>
    <xf numFmtId="0" fontId="22" fillId="5" borderId="40" xfId="3" applyFont="1" applyFill="1" applyBorder="1" applyAlignment="1">
      <alignment vertical="center"/>
    </xf>
    <xf numFmtId="0" fontId="22" fillId="5" borderId="61" xfId="3" applyFont="1" applyFill="1" applyBorder="1" applyAlignment="1">
      <alignment horizontal="center" vertical="center" readingOrder="1"/>
    </xf>
    <xf numFmtId="0" fontId="23" fillId="0" borderId="60" xfId="3" applyFont="1" applyBorder="1" applyAlignment="1">
      <alignment horizontal="right" vertical="center" readingOrder="1"/>
    </xf>
    <xf numFmtId="9" fontId="23" fillId="0" borderId="60" xfId="3" applyNumberFormat="1" applyFont="1" applyBorder="1" applyAlignment="1">
      <alignment horizontal="right" vertical="center" readingOrder="1"/>
    </xf>
    <xf numFmtId="3" fontId="23" fillId="0" borderId="18" xfId="3" applyNumberFormat="1" applyFont="1" applyBorder="1" applyAlignment="1">
      <alignment horizontal="right" vertical="center" readingOrder="1"/>
    </xf>
    <xf numFmtId="166" fontId="23" fillId="0" borderId="18" xfId="3" applyNumberFormat="1" applyFont="1" applyBorder="1" applyAlignment="1">
      <alignment horizontal="right" vertical="center" readingOrder="1"/>
    </xf>
    <xf numFmtId="3" fontId="23" fillId="0" borderId="18" xfId="3" applyNumberFormat="1" applyFont="1" applyBorder="1" applyAlignment="1">
      <alignment horizontal="right" vertical="center"/>
    </xf>
    <xf numFmtId="0" fontId="23" fillId="0" borderId="18" xfId="3" applyFont="1" applyBorder="1" applyAlignment="1">
      <alignment horizontal="right" vertical="center" readingOrder="1"/>
    </xf>
    <xf numFmtId="0" fontId="23" fillId="0" borderId="61" xfId="3" applyFont="1" applyBorder="1" applyAlignment="1">
      <alignment horizontal="right" vertical="center" readingOrder="1"/>
    </xf>
    <xf numFmtId="167" fontId="23" fillId="0" borderId="61" xfId="5" applyNumberFormat="1" applyFont="1" applyBorder="1" applyAlignment="1">
      <alignment horizontal="right" vertical="center" readingOrder="1"/>
    </xf>
    <xf numFmtId="0" fontId="22" fillId="5" borderId="23" xfId="3" applyFont="1" applyFill="1" applyBorder="1" applyAlignment="1">
      <alignment vertical="center" readingOrder="1"/>
    </xf>
    <xf numFmtId="0" fontId="33" fillId="0" borderId="18" xfId="3" applyFont="1" applyBorder="1" applyAlignment="1">
      <alignment vertical="top" readingOrder="1"/>
    </xf>
    <xf numFmtId="0" fontId="42" fillId="0" borderId="18" xfId="3" applyFont="1" applyBorder="1" applyAlignment="1">
      <alignment readingOrder="1"/>
    </xf>
    <xf numFmtId="0" fontId="22" fillId="5" borderId="61" xfId="3" applyFont="1" applyFill="1" applyBorder="1" applyAlignment="1">
      <alignment vertical="center" readingOrder="1"/>
    </xf>
    <xf numFmtId="0" fontId="33" fillId="0" borderId="61" xfId="3" applyFont="1" applyBorder="1" applyAlignment="1">
      <alignment vertical="center" readingOrder="1"/>
    </xf>
    <xf numFmtId="9" fontId="23" fillId="0" borderId="18" xfId="6" applyFont="1" applyBorder="1" applyAlignment="1">
      <alignment vertical="center" wrapText="1"/>
    </xf>
    <xf numFmtId="0" fontId="24" fillId="0" borderId="18" xfId="3" applyFont="1" applyBorder="1" applyAlignment="1">
      <alignment wrapText="1"/>
    </xf>
    <xf numFmtId="0" fontId="23" fillId="0" borderId="5" xfId="3" applyFont="1" applyBorder="1" applyAlignment="1">
      <alignment horizontal="right" wrapText="1"/>
    </xf>
    <xf numFmtId="0" fontId="61" fillId="0" borderId="0" xfId="0" applyFont="1" applyAlignment="1">
      <alignment wrapText="1"/>
    </xf>
    <xf numFmtId="0" fontId="5" fillId="0" borderId="0" xfId="4" applyBorder="1" applyAlignment="1">
      <alignment vertical="center"/>
    </xf>
    <xf numFmtId="0" fontId="19" fillId="0" borderId="62" xfId="0" applyFont="1" applyBorder="1" applyAlignment="1">
      <alignment vertical="center"/>
    </xf>
    <xf numFmtId="0" fontId="18" fillId="3" borderId="0" xfId="0" applyFont="1" applyFill="1" applyAlignment="1">
      <alignment vertical="center"/>
    </xf>
    <xf numFmtId="0" fontId="17" fillId="3" borderId="0" xfId="0" applyFont="1" applyFill="1" applyAlignment="1">
      <alignment vertical="center"/>
    </xf>
    <xf numFmtId="0" fontId="19" fillId="0" borderId="0" xfId="0" applyFont="1" applyAlignment="1">
      <alignment vertical="center" wrapText="1"/>
    </xf>
    <xf numFmtId="0" fontId="23" fillId="0" borderId="63" xfId="0" applyFont="1" applyBorder="1" applyAlignment="1">
      <alignment horizontal="right" vertical="center" wrapText="1"/>
    </xf>
    <xf numFmtId="0" fontId="23" fillId="0" borderId="64" xfId="0" applyFont="1" applyBorder="1" applyAlignment="1">
      <alignment horizontal="right" vertical="center" wrapText="1"/>
    </xf>
    <xf numFmtId="0" fontId="23" fillId="0" borderId="65" xfId="0" applyFont="1" applyBorder="1" applyAlignment="1">
      <alignment horizontal="right" vertical="center" wrapText="1"/>
    </xf>
    <xf numFmtId="0" fontId="23" fillId="0" borderId="66" xfId="0" applyFont="1" applyBorder="1" applyAlignment="1">
      <alignment horizontal="right" vertical="center" wrapText="1"/>
    </xf>
    <xf numFmtId="0" fontId="23" fillId="0" borderId="67" xfId="0" applyFont="1" applyBorder="1" applyAlignment="1">
      <alignment horizontal="right" vertical="center" wrapText="1"/>
    </xf>
    <xf numFmtId="0" fontId="62" fillId="0" borderId="0" xfId="0" applyFont="1" applyAlignment="1">
      <alignment vertical="center" wrapText="1"/>
    </xf>
    <xf numFmtId="0" fontId="62" fillId="0" borderId="0" xfId="0" applyFont="1" applyAlignment="1">
      <alignment vertical="center"/>
    </xf>
    <xf numFmtId="0" fontId="53" fillId="0" borderId="0" xfId="0" applyFont="1" applyAlignment="1">
      <alignment vertical="center" wrapText="1"/>
    </xf>
    <xf numFmtId="3" fontId="23" fillId="0" borderId="18" xfId="0" applyNumberFormat="1" applyFont="1" applyBorder="1" applyAlignment="1">
      <alignment vertical="center" wrapText="1"/>
    </xf>
    <xf numFmtId="0" fontId="26" fillId="5" borderId="18" xfId="0" applyFont="1" applyFill="1" applyBorder="1" applyAlignment="1">
      <alignment vertical="center" wrapText="1"/>
    </xf>
    <xf numFmtId="49" fontId="23" fillId="0" borderId="18" xfId="0" applyNumberFormat="1" applyFont="1" applyBorder="1" applyAlignment="1">
      <alignment horizontal="right" vertical="center" wrapText="1"/>
    </xf>
    <xf numFmtId="0" fontId="23" fillId="5" borderId="18" xfId="0" applyFont="1" applyFill="1" applyBorder="1" applyAlignment="1">
      <alignment vertical="center" wrapText="1"/>
    </xf>
    <xf numFmtId="0" fontId="23" fillId="0" borderId="18" xfId="0" applyFont="1" applyBorder="1" applyAlignment="1">
      <alignment vertical="center"/>
    </xf>
    <xf numFmtId="0" fontId="24" fillId="0" borderId="0" xfId="0" applyFont="1" applyAlignment="1">
      <alignment vertical="center"/>
    </xf>
    <xf numFmtId="0" fontId="9" fillId="4" borderId="0" xfId="0" applyFont="1" applyFill="1" applyAlignment="1">
      <alignment vertical="center" wrapText="1"/>
    </xf>
    <xf numFmtId="0" fontId="34" fillId="0" borderId="0" xfId="3" applyFont="1" applyAlignment="1">
      <alignment horizontal="left" vertical="center" wrapText="1"/>
    </xf>
    <xf numFmtId="0" fontId="23" fillId="0" borderId="5" xfId="3" applyFont="1" applyBorder="1" applyAlignment="1">
      <alignment wrapText="1"/>
    </xf>
    <xf numFmtId="0" fontId="32" fillId="3" borderId="0" xfId="3" applyFont="1" applyFill="1" applyAlignment="1">
      <alignment readingOrder="1"/>
    </xf>
    <xf numFmtId="0" fontId="9" fillId="0" borderId="60" xfId="0" applyFont="1" applyBorder="1" applyAlignment="1">
      <alignment horizontal="right" vertical="center"/>
    </xf>
    <xf numFmtId="0" fontId="30" fillId="0" borderId="0" xfId="0" applyFont="1" applyAlignment="1">
      <alignment vertical="center"/>
    </xf>
    <xf numFmtId="0" fontId="22" fillId="12" borderId="0" xfId="4" applyFont="1" applyFill="1" applyAlignment="1">
      <alignment horizontal="center" vertical="center"/>
    </xf>
    <xf numFmtId="0" fontId="33" fillId="0" borderId="24" xfId="0" applyFont="1" applyBorder="1" applyAlignment="1">
      <alignment vertical="center" wrapText="1"/>
    </xf>
    <xf numFmtId="0" fontId="23" fillId="0" borderId="35" xfId="0" applyFont="1" applyBorder="1" applyAlignment="1">
      <alignment horizontal="center" vertical="center" wrapText="1"/>
    </xf>
    <xf numFmtId="0" fontId="26" fillId="0" borderId="0" xfId="4" applyFont="1" applyFill="1" applyAlignment="1">
      <alignment vertical="center"/>
    </xf>
    <xf numFmtId="0" fontId="29" fillId="0" borderId="0" xfId="4" applyFont="1" applyBorder="1" applyAlignment="1">
      <alignment horizontal="center" vertical="center"/>
    </xf>
    <xf numFmtId="0" fontId="23" fillId="0" borderId="24" xfId="0" applyFont="1" applyBorder="1" applyAlignment="1">
      <alignment vertical="center"/>
    </xf>
    <xf numFmtId="0" fontId="23" fillId="0" borderId="23" xfId="0" applyFont="1" applyBorder="1" applyAlignment="1">
      <alignment vertical="center"/>
    </xf>
    <xf numFmtId="0" fontId="22" fillId="5" borderId="40" xfId="0" applyFont="1" applyFill="1" applyBorder="1" applyAlignment="1">
      <alignment vertical="center"/>
    </xf>
    <xf numFmtId="0" fontId="22" fillId="5" borderId="61" xfId="0" applyFont="1" applyFill="1" applyBorder="1" applyAlignment="1">
      <alignment horizontal="center" vertical="center"/>
    </xf>
    <xf numFmtId="0" fontId="22" fillId="5" borderId="40" xfId="0" applyFont="1" applyFill="1" applyBorder="1" applyAlignment="1">
      <alignment vertical="center" wrapText="1"/>
    </xf>
    <xf numFmtId="3" fontId="23" fillId="0" borderId="18" xfId="0" applyNumberFormat="1" applyFont="1" applyBorder="1" applyAlignment="1">
      <alignment horizontal="right" vertical="center"/>
    </xf>
    <xf numFmtId="0" fontId="22" fillId="5" borderId="0" xfId="0" applyFont="1" applyFill="1" applyAlignment="1">
      <alignment vertical="center"/>
    </xf>
    <xf numFmtId="0" fontId="22" fillId="5" borderId="0" xfId="0" applyFont="1" applyFill="1" applyAlignment="1">
      <alignment horizontal="center" vertical="center"/>
    </xf>
    <xf numFmtId="0" fontId="33" fillId="0" borderId="23" xfId="3" applyFont="1" applyBorder="1" applyAlignment="1">
      <alignment horizontal="left" vertical="top" readingOrder="1"/>
    </xf>
    <xf numFmtId="0" fontId="33" fillId="0" borderId="23" xfId="3" applyFont="1" applyBorder="1" applyAlignment="1">
      <alignment horizontal="center" vertical="top" readingOrder="1"/>
    </xf>
    <xf numFmtId="167" fontId="25" fillId="0" borderId="24" xfId="3" applyNumberFormat="1" applyFont="1" applyBorder="1" applyAlignment="1">
      <alignment vertical="center" wrapText="1"/>
    </xf>
    <xf numFmtId="0" fontId="22" fillId="5" borderId="16" xfId="3" applyFont="1" applyFill="1" applyBorder="1" applyAlignment="1">
      <alignment horizontal="center" vertical="center" wrapText="1" readingOrder="1"/>
    </xf>
    <xf numFmtId="0" fontId="24" fillId="0" borderId="53" xfId="3" applyFont="1" applyBorder="1" applyAlignment="1">
      <alignment vertical="top" wrapText="1"/>
    </xf>
    <xf numFmtId="0" fontId="23" fillId="0" borderId="40" xfId="0" applyFont="1" applyBorder="1" applyAlignment="1">
      <alignment vertical="center" wrapText="1"/>
    </xf>
    <xf numFmtId="0" fontId="23" fillId="0" borderId="73" xfId="3" applyFont="1" applyBorder="1" applyAlignment="1">
      <alignment vertical="center" wrapText="1"/>
    </xf>
    <xf numFmtId="0" fontId="59" fillId="0" borderId="0" xfId="4" applyFont="1" applyBorder="1" applyAlignment="1">
      <alignment horizontal="center" vertical="center" wrapText="1"/>
    </xf>
    <xf numFmtId="3" fontId="33" fillId="0" borderId="18" xfId="3" applyNumberFormat="1" applyFont="1" applyBorder="1" applyAlignment="1">
      <alignment horizontal="right" vertical="center" wrapText="1"/>
    </xf>
    <xf numFmtId="0" fontId="8" fillId="5" borderId="29" xfId="0" applyFont="1" applyFill="1" applyBorder="1" applyAlignment="1">
      <alignment horizontal="center" vertical="center"/>
    </xf>
    <xf numFmtId="3" fontId="33" fillId="0" borderId="23" xfId="3" applyNumberFormat="1" applyFont="1" applyBorder="1" applyAlignment="1">
      <alignment horizontal="right" vertical="center" readingOrder="1"/>
    </xf>
    <xf numFmtId="0" fontId="33" fillId="0" borderId="18" xfId="3" applyFont="1" applyBorder="1" applyAlignment="1">
      <alignment horizontal="right" vertical="center" readingOrder="1"/>
    </xf>
    <xf numFmtId="3" fontId="33" fillId="0" borderId="18" xfId="3" applyNumberFormat="1" applyFont="1" applyBorder="1" applyAlignment="1">
      <alignment horizontal="right" vertical="center" readingOrder="1"/>
    </xf>
    <xf numFmtId="0" fontId="25" fillId="0" borderId="17" xfId="3" applyFont="1" applyBorder="1" applyAlignment="1">
      <alignment horizontal="center" vertical="center" wrapText="1"/>
    </xf>
    <xf numFmtId="0" fontId="22" fillId="5" borderId="17" xfId="0" applyFont="1" applyFill="1" applyBorder="1" applyAlignment="1">
      <alignment horizontal="center" vertical="center" wrapText="1"/>
    </xf>
    <xf numFmtId="0" fontId="21" fillId="0" borderId="0" xfId="0" applyFont="1" applyAlignment="1">
      <alignment horizontal="left" vertical="center" wrapText="1"/>
    </xf>
    <xf numFmtId="0" fontId="10" fillId="0" borderId="40" xfId="0" applyFont="1" applyBorder="1" applyAlignment="1">
      <alignment horizontal="left" vertical="center" wrapText="1"/>
    </xf>
    <xf numFmtId="0" fontId="30" fillId="0" borderId="0" xfId="0" applyFont="1" applyAlignment="1">
      <alignment horizontal="left" vertical="center"/>
    </xf>
    <xf numFmtId="0" fontId="25" fillId="0" borderId="60" xfId="3" applyFont="1" applyBorder="1" applyAlignment="1">
      <alignment horizontal="left" vertical="center" wrapText="1"/>
    </xf>
    <xf numFmtId="0" fontId="8" fillId="5" borderId="6" xfId="3" applyFont="1" applyFill="1" applyBorder="1" applyAlignment="1">
      <alignment vertical="center" wrapText="1"/>
    </xf>
    <xf numFmtId="0" fontId="8" fillId="5" borderId="33" xfId="0" applyFont="1" applyFill="1" applyBorder="1" applyAlignment="1">
      <alignment horizontal="center" vertical="center"/>
    </xf>
    <xf numFmtId="0" fontId="13" fillId="0" borderId="17" xfId="3" applyFont="1" applyBorder="1" applyAlignment="1">
      <alignment vertical="center" wrapText="1"/>
    </xf>
    <xf numFmtId="0" fontId="13" fillId="0" borderId="17" xfId="3" applyFont="1" applyBorder="1" applyAlignment="1">
      <alignment vertical="center" wrapText="1"/>
      <extLst>
        <ext xmlns:xfpb="http://schemas.microsoft.com/office/spreadsheetml/2022/featurepropertybag" uri="{C7286773-470A-42A8-94C5-96B5CB345126}">
          <xfpb:xfComplement i="0"/>
        </ext>
      </extLst>
    </xf>
    <xf numFmtId="0" fontId="10" fillId="0" borderId="17" xfId="0" applyFont="1" applyBorder="1" applyAlignment="1">
      <alignment vertical="center"/>
      <extLst>
        <ext xmlns:xfpb="http://schemas.microsoft.com/office/spreadsheetml/2022/featurepropertybag" uri="{C7286773-470A-42A8-94C5-96B5CB345126}">
          <xfpb:xfComplement i="0"/>
        </ext>
      </extLst>
    </xf>
    <xf numFmtId="0" fontId="11" fillId="0" borderId="18" xfId="0" applyFont="1" applyBorder="1" applyAlignment="1">
      <alignment vertical="center" wrapText="1"/>
    </xf>
    <xf numFmtId="167" fontId="11" fillId="0" borderId="18" xfId="5" applyNumberFormat="1" applyFont="1" applyBorder="1" applyAlignment="1">
      <alignment vertical="center"/>
    </xf>
    <xf numFmtId="0" fontId="11" fillId="0" borderId="40" xfId="0" applyFont="1" applyBorder="1" applyAlignment="1">
      <alignment vertical="center"/>
    </xf>
    <xf numFmtId="0" fontId="8" fillId="6" borderId="38" xfId="0" applyFont="1" applyFill="1" applyBorder="1" applyAlignment="1">
      <alignment vertical="center" wrapText="1"/>
    </xf>
    <xf numFmtId="0" fontId="22" fillId="5" borderId="40" xfId="3" applyFont="1" applyFill="1" applyBorder="1" applyAlignment="1">
      <alignment vertical="top" wrapText="1"/>
    </xf>
    <xf numFmtId="0" fontId="23" fillId="0" borderId="17" xfId="0" applyFont="1" applyBorder="1" applyAlignment="1">
      <alignment horizontal="center" vertical="center" wrapText="1"/>
    </xf>
    <xf numFmtId="0" fontId="33" fillId="0" borderId="17" xfId="3" applyFont="1" applyBorder="1" applyAlignment="1">
      <alignment horizontal="center" vertical="center" wrapText="1"/>
    </xf>
    <xf numFmtId="0" fontId="25" fillId="0" borderId="22" xfId="3" applyFont="1" applyBorder="1" applyAlignment="1">
      <alignment horizontal="center" vertical="center" wrapText="1"/>
    </xf>
    <xf numFmtId="0" fontId="22" fillId="5" borderId="15" xfId="3" applyFont="1" applyFill="1" applyBorder="1" applyAlignment="1">
      <alignment vertical="center" wrapText="1"/>
    </xf>
    <xf numFmtId="0" fontId="23" fillId="0" borderId="40" xfId="3" applyFont="1" applyBorder="1" applyAlignment="1">
      <alignment vertical="center" wrapText="1"/>
    </xf>
    <xf numFmtId="0" fontId="64" fillId="0" borderId="0" xfId="0" applyFont="1" applyAlignment="1">
      <alignment wrapText="1"/>
    </xf>
    <xf numFmtId="0" fontId="22" fillId="5" borderId="17" xfId="3" applyFont="1" applyFill="1" applyBorder="1" applyAlignment="1">
      <alignment horizontal="center" vertical="center" wrapText="1"/>
    </xf>
    <xf numFmtId="0" fontId="23" fillId="0" borderId="17" xfId="3" applyFont="1" applyBorder="1" applyAlignment="1">
      <alignment horizontal="center" vertical="center" wrapText="1"/>
    </xf>
    <xf numFmtId="0" fontId="23" fillId="0" borderId="17" xfId="3" applyFont="1" applyBorder="1" applyAlignment="1">
      <alignment horizontal="center" wrapText="1"/>
    </xf>
    <xf numFmtId="0" fontId="30" fillId="0" borderId="0" xfId="0" applyFont="1" applyAlignment="1">
      <alignment vertical="center" wrapText="1"/>
    </xf>
    <xf numFmtId="0" fontId="23" fillId="0" borderId="17" xfId="0" applyFont="1" applyBorder="1" applyAlignment="1">
      <alignment horizontal="center" wrapText="1"/>
    </xf>
    <xf numFmtId="0" fontId="22" fillId="5" borderId="16" xfId="3" applyFont="1" applyFill="1" applyBorder="1" applyAlignment="1">
      <alignment vertical="center" wrapText="1" readingOrder="1"/>
    </xf>
    <xf numFmtId="0" fontId="22" fillId="5" borderId="17" xfId="0" applyFont="1" applyFill="1" applyBorder="1" applyAlignment="1">
      <alignment vertical="center" wrapText="1"/>
    </xf>
    <xf numFmtId="0" fontId="22" fillId="5" borderId="16" xfId="3" applyFont="1" applyFill="1" applyBorder="1" applyAlignment="1">
      <alignment horizontal="left" vertical="center" wrapText="1" readingOrder="1"/>
    </xf>
    <xf numFmtId="0" fontId="22" fillId="5" borderId="40" xfId="0" applyFont="1" applyFill="1" applyBorder="1" applyAlignment="1">
      <alignment horizontal="left" vertical="center" wrapText="1"/>
    </xf>
    <xf numFmtId="0" fontId="56" fillId="5" borderId="17" xfId="0" applyFont="1" applyFill="1" applyBorder="1" applyAlignment="1">
      <alignment horizontal="center" vertical="center" wrapText="1"/>
    </xf>
    <xf numFmtId="0" fontId="22" fillId="0" borderId="0" xfId="3" applyFont="1" applyAlignment="1">
      <alignment horizontal="left" vertical="center" wrapText="1"/>
    </xf>
    <xf numFmtId="0" fontId="24" fillId="0" borderId="13" xfId="3" applyFont="1" applyBorder="1" applyAlignment="1">
      <alignment vertical="center" wrapText="1" readingOrder="1"/>
    </xf>
    <xf numFmtId="0" fontId="24" fillId="0" borderId="21" xfId="3" applyFont="1" applyBorder="1" applyAlignment="1">
      <alignment vertical="center" wrapText="1" readingOrder="1"/>
    </xf>
    <xf numFmtId="0" fontId="23" fillId="0" borderId="2" xfId="3" applyFont="1" applyBorder="1" applyAlignment="1">
      <alignment wrapText="1"/>
    </xf>
    <xf numFmtId="0" fontId="22" fillId="5" borderId="43" xfId="3" applyFont="1" applyFill="1" applyBorder="1" applyAlignment="1">
      <alignment horizontal="left" vertical="center" wrapText="1"/>
    </xf>
    <xf numFmtId="0" fontId="22" fillId="5" borderId="15" xfId="3" applyFont="1" applyFill="1" applyBorder="1" applyAlignment="1">
      <alignment horizontal="left" vertical="center" wrapText="1"/>
    </xf>
    <xf numFmtId="0" fontId="23" fillId="0" borderId="21" xfId="3" applyFont="1" applyBorder="1" applyAlignment="1">
      <alignment vertical="center" wrapText="1"/>
    </xf>
    <xf numFmtId="3" fontId="23" fillId="0" borderId="26" xfId="3" applyNumberFormat="1" applyFont="1" applyBorder="1" applyAlignment="1">
      <alignment wrapText="1"/>
    </xf>
    <xf numFmtId="0" fontId="22" fillId="5" borderId="40" xfId="0" applyFont="1" applyFill="1" applyBorder="1" applyAlignment="1">
      <alignment horizontal="center" vertical="center" wrapText="1"/>
    </xf>
    <xf numFmtId="0" fontId="10" fillId="0" borderId="11" xfId="0" applyFont="1" applyBorder="1" applyAlignment="1">
      <alignment vertical="center" wrapText="1"/>
    </xf>
    <xf numFmtId="0" fontId="10" fillId="0" borderId="71" xfId="0" applyFont="1" applyBorder="1" applyAlignment="1">
      <alignment vertical="center" wrapText="1"/>
    </xf>
    <xf numFmtId="0" fontId="10" fillId="0" borderId="68" xfId="0" applyFont="1" applyBorder="1" applyAlignment="1">
      <alignment vertical="center" wrapText="1"/>
    </xf>
    <xf numFmtId="0" fontId="10" fillId="0" borderId="13" xfId="0" applyFont="1" applyBorder="1" applyAlignment="1">
      <alignment vertical="center" wrapText="1"/>
    </xf>
    <xf numFmtId="0" fontId="11" fillId="0" borderId="71" xfId="0" applyFont="1" applyBorder="1" applyAlignment="1">
      <alignment vertical="center" wrapText="1"/>
    </xf>
    <xf numFmtId="0" fontId="11" fillId="0" borderId="13" xfId="0" applyFont="1" applyBorder="1" applyAlignment="1">
      <alignment vertical="center" wrapText="1"/>
    </xf>
    <xf numFmtId="0" fontId="11" fillId="0" borderId="11" xfId="0" applyFont="1" applyBorder="1" applyAlignment="1">
      <alignment vertical="center" wrapText="1"/>
    </xf>
    <xf numFmtId="0" fontId="11" fillId="0" borderId="68" xfId="0" applyFont="1" applyBorder="1" applyAlignment="1">
      <alignment vertical="center" wrapText="1"/>
    </xf>
    <xf numFmtId="0" fontId="10" fillId="0" borderId="50" xfId="0" applyFont="1" applyBorder="1" applyAlignment="1">
      <alignment vertical="center"/>
    </xf>
    <xf numFmtId="0" fontId="10" fillId="0" borderId="48" xfId="0" applyFont="1" applyBorder="1" applyAlignment="1">
      <alignment vertical="center"/>
    </xf>
    <xf numFmtId="0" fontId="11" fillId="0" borderId="47" xfId="0" applyFont="1" applyBorder="1" applyAlignment="1">
      <alignment vertical="center"/>
    </xf>
    <xf numFmtId="0" fontId="10" fillId="0" borderId="47" xfId="0" applyFont="1" applyBorder="1" applyAlignment="1">
      <alignment vertical="center"/>
    </xf>
    <xf numFmtId="0" fontId="8" fillId="5" borderId="60" xfId="0" applyFont="1" applyFill="1" applyBorder="1" applyAlignment="1">
      <alignment vertical="center"/>
    </xf>
    <xf numFmtId="0" fontId="10" fillId="0" borderId="60" xfId="0" applyFont="1" applyBorder="1" applyAlignment="1">
      <alignment vertical="center"/>
    </xf>
    <xf numFmtId="0" fontId="11" fillId="0" borderId="60" xfId="0" applyFont="1" applyBorder="1" applyAlignment="1">
      <alignment vertical="center"/>
    </xf>
    <xf numFmtId="0" fontId="8" fillId="5" borderId="25" xfId="0" applyFont="1" applyFill="1" applyBorder="1" applyAlignment="1">
      <alignment horizontal="center" vertical="center"/>
    </xf>
    <xf numFmtId="0" fontId="10" fillId="0" borderId="39" xfId="0" applyFont="1" applyBorder="1" applyAlignment="1">
      <alignment horizontal="center" vertical="center"/>
    </xf>
    <xf numFmtId="0" fontId="10" fillId="0" borderId="25" xfId="0" applyFont="1" applyBorder="1" applyAlignment="1">
      <alignment horizontal="center" vertical="center"/>
    </xf>
    <xf numFmtId="0" fontId="10" fillId="0" borderId="17" xfId="0" applyFont="1" applyBorder="1" applyAlignment="1">
      <alignment horizontal="center" vertical="center"/>
    </xf>
    <xf numFmtId="0" fontId="8" fillId="5" borderId="22" xfId="0" applyFont="1" applyFill="1" applyBorder="1" applyAlignment="1">
      <alignment horizontal="center" vertical="center"/>
    </xf>
    <xf numFmtId="0" fontId="13" fillId="0" borderId="40" xfId="0" applyFont="1" applyBorder="1" applyAlignment="1">
      <alignment vertical="center" wrapText="1"/>
    </xf>
    <xf numFmtId="0" fontId="10" fillId="0" borderId="40" xfId="0" applyFont="1" applyBorder="1" applyAlignment="1">
      <alignment vertical="center" wrapText="1"/>
    </xf>
    <xf numFmtId="0" fontId="22" fillId="5" borderId="42" xfId="3" applyFont="1" applyFill="1" applyBorder="1" applyAlignment="1">
      <alignment horizontal="center" vertical="center" wrapText="1" readingOrder="1"/>
    </xf>
    <xf numFmtId="0" fontId="24" fillId="0" borderId="13" xfId="3" applyFont="1" applyBorder="1" applyAlignment="1">
      <alignment horizontal="left" vertical="center" wrapText="1" readingOrder="1"/>
    </xf>
    <xf numFmtId="0" fontId="22" fillId="5" borderId="53" xfId="3" applyFont="1" applyFill="1" applyBorder="1" applyAlignment="1">
      <alignment horizontal="center" vertical="center" wrapText="1" readingOrder="1"/>
    </xf>
    <xf numFmtId="0" fontId="23" fillId="0" borderId="48" xfId="3" applyFont="1" applyBorder="1" applyAlignment="1">
      <alignment horizontal="left" vertical="center" wrapText="1" readingOrder="1"/>
    </xf>
    <xf numFmtId="0" fontId="22" fillId="5" borderId="15" xfId="0" applyFont="1" applyFill="1" applyBorder="1" applyAlignment="1">
      <alignment horizontal="left" vertical="center"/>
    </xf>
    <xf numFmtId="0" fontId="27" fillId="0" borderId="21" xfId="3" applyFont="1" applyBorder="1" applyAlignment="1">
      <alignment horizontal="left" vertical="center" wrapText="1" readingOrder="1"/>
    </xf>
    <xf numFmtId="0" fontId="27" fillId="0" borderId="40" xfId="3" applyFont="1" applyBorder="1" applyAlignment="1">
      <alignment horizontal="left" vertical="center" wrapText="1" readingOrder="1"/>
    </xf>
    <xf numFmtId="0" fontId="25" fillId="0" borderId="60" xfId="3" applyFont="1" applyBorder="1" applyAlignment="1">
      <alignment vertical="center" wrapText="1"/>
    </xf>
    <xf numFmtId="0" fontId="22" fillId="5" borderId="16" xfId="0" applyFont="1" applyFill="1" applyBorder="1" applyAlignment="1">
      <alignment horizontal="center" vertical="center"/>
    </xf>
    <xf numFmtId="0" fontId="23" fillId="0" borderId="17" xfId="0" applyFont="1" applyBorder="1" applyAlignment="1">
      <alignment horizontal="center" vertical="center"/>
    </xf>
    <xf numFmtId="0" fontId="23" fillId="0" borderId="17" xfId="0" applyFont="1" applyBorder="1" applyAlignment="1">
      <alignment horizontal="right" vertical="center"/>
    </xf>
    <xf numFmtId="0" fontId="33" fillId="0" borderId="17" xfId="0" applyFont="1" applyBorder="1" applyAlignment="1">
      <alignment horizontal="center" vertical="center"/>
    </xf>
    <xf numFmtId="0" fontId="22" fillId="5" borderId="17" xfId="0" applyFont="1" applyFill="1" applyBorder="1" applyAlignment="1">
      <alignment horizontal="center" vertical="center"/>
    </xf>
    <xf numFmtId="0" fontId="22" fillId="5" borderId="78"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3" fillId="0" borderId="16" xfId="0" applyFont="1" applyBorder="1" applyAlignment="1">
      <alignment horizontal="center" vertical="center"/>
    </xf>
    <xf numFmtId="0" fontId="23" fillId="0" borderId="22" xfId="0" applyFont="1" applyBorder="1" applyAlignment="1">
      <alignment horizontal="center" vertical="center"/>
    </xf>
    <xf numFmtId="0" fontId="29" fillId="0" borderId="17" xfId="2" applyFont="1" applyBorder="1" applyAlignment="1">
      <alignment horizontal="center" vertical="center" wrapText="1"/>
    </xf>
    <xf numFmtId="0" fontId="22" fillId="5" borderId="17" xfId="0" applyFont="1" applyFill="1" applyBorder="1" applyAlignment="1">
      <alignment horizontal="left" vertical="center" wrapText="1"/>
    </xf>
    <xf numFmtId="0" fontId="29" fillId="0" borderId="17" xfId="4" applyFont="1" applyBorder="1" applyAlignment="1">
      <alignment horizontal="center" vertical="center"/>
    </xf>
    <xf numFmtId="0" fontId="23" fillId="0" borderId="79" xfId="0" applyFont="1" applyBorder="1" applyAlignment="1">
      <alignment horizontal="center" vertical="center"/>
    </xf>
    <xf numFmtId="0" fontId="23" fillId="0" borderId="80" xfId="0" applyFont="1" applyBorder="1" applyAlignment="1">
      <alignment horizontal="right" vertical="center"/>
    </xf>
    <xf numFmtId="0" fontId="25" fillId="0" borderId="40" xfId="3" applyFont="1" applyBorder="1" applyAlignment="1">
      <alignment horizontal="left" vertical="center" wrapText="1"/>
    </xf>
    <xf numFmtId="0" fontId="22" fillId="5" borderId="15" xfId="0" applyFont="1" applyFill="1" applyBorder="1" applyAlignment="1">
      <alignment vertical="center" wrapText="1"/>
    </xf>
    <xf numFmtId="0" fontId="33" fillId="0" borderId="40" xfId="0" applyFont="1" applyBorder="1" applyAlignment="1">
      <alignment vertical="center" wrapText="1"/>
    </xf>
    <xf numFmtId="0" fontId="26" fillId="5" borderId="18"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8" fillId="5" borderId="40" xfId="0" applyFont="1" applyFill="1" applyBorder="1" applyAlignment="1">
      <alignment horizontal="left" vertical="center" wrapText="1"/>
    </xf>
    <xf numFmtId="0" fontId="8" fillId="5" borderId="15" xfId="0" applyFont="1" applyFill="1" applyBorder="1" applyAlignment="1">
      <alignment horizontal="left" vertical="center" wrapText="1"/>
    </xf>
    <xf numFmtId="0" fontId="8" fillId="5" borderId="81" xfId="0" applyFont="1" applyFill="1" applyBorder="1" applyAlignment="1">
      <alignment horizontal="center" vertical="center" wrapText="1"/>
    </xf>
    <xf numFmtId="0" fontId="9" fillId="0" borderId="17" xfId="0" applyFont="1" applyBorder="1" applyAlignment="1">
      <alignment horizontal="center" vertical="center" wrapText="1"/>
    </xf>
    <xf numFmtId="0" fontId="8" fillId="5" borderId="16" xfId="0" applyFont="1" applyFill="1" applyBorder="1" applyAlignment="1">
      <alignment horizontal="center" vertical="center" wrapText="1"/>
    </xf>
    <xf numFmtId="0" fontId="10" fillId="0" borderId="17" xfId="0" applyFont="1" applyBorder="1" applyAlignment="1">
      <alignment horizontal="center" vertical="center" wrapText="1"/>
    </xf>
    <xf numFmtId="0" fontId="8" fillId="5" borderId="15" xfId="0" applyFont="1" applyFill="1" applyBorder="1" applyAlignment="1">
      <alignment vertical="center" wrapText="1"/>
    </xf>
    <xf numFmtId="0" fontId="22" fillId="5" borderId="60" xfId="3" applyFont="1" applyFill="1" applyBorder="1" applyAlignment="1">
      <alignment horizontal="center" vertical="center" wrapText="1" readingOrder="1"/>
    </xf>
    <xf numFmtId="0" fontId="9" fillId="0" borderId="0" xfId="0" applyFont="1" applyAlignment="1">
      <alignment horizontal="left" vertical="center" wrapText="1"/>
    </xf>
    <xf numFmtId="0" fontId="22" fillId="5" borderId="36" xfId="3" applyFont="1" applyFill="1" applyBorder="1" applyAlignment="1">
      <alignment horizontal="center" vertical="center" readingOrder="1"/>
    </xf>
    <xf numFmtId="0" fontId="23" fillId="0" borderId="37" xfId="3" applyFont="1" applyBorder="1" applyAlignment="1">
      <alignment horizontal="center" vertical="center" readingOrder="1"/>
    </xf>
    <xf numFmtId="0" fontId="8" fillId="5" borderId="15" xfId="3" applyFont="1" applyFill="1" applyBorder="1" applyAlignment="1">
      <alignment horizontal="center" vertical="center" wrapText="1" readingOrder="1"/>
    </xf>
    <xf numFmtId="49" fontId="12" fillId="0" borderId="40" xfId="3" applyNumberFormat="1" applyFont="1" applyBorder="1" applyAlignment="1">
      <alignment horizontal="left" vertical="center" wrapText="1" readingOrder="1"/>
    </xf>
    <xf numFmtId="0" fontId="33" fillId="0" borderId="18" xfId="3" applyFont="1" applyBorder="1" applyAlignment="1">
      <alignment horizontal="right" vertical="center"/>
    </xf>
    <xf numFmtId="0" fontId="22" fillId="5" borderId="15" xfId="3" applyFont="1" applyFill="1" applyBorder="1" applyAlignment="1">
      <alignment horizontal="center" vertical="center" wrapText="1" readingOrder="1"/>
    </xf>
    <xf numFmtId="165" fontId="33" fillId="0" borderId="40" xfId="3" applyNumberFormat="1" applyFont="1" applyBorder="1" applyAlignment="1">
      <alignment horizontal="right" vertical="center" wrapText="1" readingOrder="1"/>
    </xf>
    <xf numFmtId="165" fontId="33" fillId="0" borderId="40" xfId="3" applyNumberFormat="1" applyFont="1" applyBorder="1" applyAlignment="1">
      <alignment horizontal="right" wrapText="1" readingOrder="1"/>
    </xf>
    <xf numFmtId="0" fontId="33" fillId="0" borderId="40" xfId="3" applyFont="1" applyBorder="1" applyAlignment="1">
      <alignment horizontal="right" vertical="center" wrapText="1" readingOrder="1"/>
    </xf>
    <xf numFmtId="0" fontId="33" fillId="0" borderId="40" xfId="3" applyFont="1" applyBorder="1" applyAlignment="1">
      <alignment horizontal="right" wrapText="1" readingOrder="1"/>
    </xf>
    <xf numFmtId="0" fontId="33" fillId="0" borderId="40" xfId="0" applyFont="1" applyBorder="1" applyAlignment="1">
      <alignment horizontal="left" vertical="center" wrapText="1"/>
    </xf>
    <xf numFmtId="0" fontId="22" fillId="5" borderId="15" xfId="0" applyFont="1" applyFill="1" applyBorder="1" applyAlignment="1">
      <alignment horizontal="left" vertical="center" wrapText="1"/>
    </xf>
    <xf numFmtId="0" fontId="23" fillId="0" borderId="13" xfId="0" applyFont="1" applyBorder="1" applyAlignment="1">
      <alignment horizontal="left" vertical="center" wrapText="1"/>
    </xf>
    <xf numFmtId="0" fontId="25" fillId="0" borderId="35" xfId="3" applyFont="1" applyBorder="1" applyAlignment="1">
      <alignment horizontal="center" vertical="center" wrapText="1"/>
    </xf>
    <xf numFmtId="0" fontId="23" fillId="0" borderId="21" xfId="0" applyFont="1" applyBorder="1" applyAlignment="1">
      <alignment horizontal="left" vertical="center" wrapText="1"/>
    </xf>
    <xf numFmtId="0" fontId="23" fillId="0" borderId="84" xfId="0" applyFont="1" applyBorder="1" applyAlignment="1">
      <alignment horizontal="center" vertical="center" wrapText="1"/>
    </xf>
    <xf numFmtId="0" fontId="23" fillId="0" borderId="85" xfId="0" applyFont="1" applyBorder="1" applyAlignment="1">
      <alignment horizontal="center" vertical="center" wrapText="1"/>
    </xf>
    <xf numFmtId="0" fontId="22" fillId="5" borderId="23" xfId="3" applyFont="1" applyFill="1" applyBorder="1" applyAlignment="1">
      <alignment horizontal="center" vertical="center" wrapText="1"/>
    </xf>
    <xf numFmtId="0" fontId="25" fillId="0" borderId="60" xfId="3" applyFont="1" applyBorder="1" applyAlignment="1">
      <alignment horizontal="center" vertical="center" wrapText="1"/>
    </xf>
    <xf numFmtId="0" fontId="23" fillId="0" borderId="40" xfId="0" applyFont="1" applyBorder="1" applyAlignment="1">
      <alignment horizontal="right" vertical="center" wrapText="1"/>
    </xf>
    <xf numFmtId="0" fontId="25" fillId="0" borderId="22" xfId="3" applyFont="1" applyBorder="1" applyAlignment="1">
      <alignment horizontal="right" vertical="center" wrapText="1"/>
    </xf>
    <xf numFmtId="0" fontId="22" fillId="5" borderId="40" xfId="3" applyFont="1" applyFill="1" applyBorder="1" applyAlignment="1">
      <alignment horizontal="left" vertical="center" wrapText="1"/>
    </xf>
    <xf numFmtId="0" fontId="24" fillId="0" borderId="0" xfId="3" applyFont="1" applyAlignment="1">
      <alignment horizontal="left" vertical="top" wrapText="1"/>
    </xf>
    <xf numFmtId="0" fontId="25" fillId="0" borderId="16" xfId="3" applyFont="1" applyBorder="1" applyAlignment="1">
      <alignment horizontal="right" vertical="center" wrapText="1"/>
    </xf>
    <xf numFmtId="0" fontId="53" fillId="0" borderId="0" xfId="0" applyFont="1"/>
    <xf numFmtId="0" fontId="8" fillId="5" borderId="60" xfId="0" applyFont="1" applyFill="1" applyBorder="1" applyAlignment="1">
      <alignment horizontal="center" vertical="center" wrapText="1"/>
    </xf>
    <xf numFmtId="0" fontId="24" fillId="0" borderId="7" xfId="3" applyFont="1" applyBorder="1" applyAlignment="1">
      <alignment horizontal="left" wrapText="1"/>
    </xf>
    <xf numFmtId="0" fontId="23" fillId="0" borderId="7" xfId="3" applyFont="1" applyBorder="1" applyAlignment="1">
      <alignment horizontal="left" wrapText="1"/>
    </xf>
    <xf numFmtId="0" fontId="22" fillId="5" borderId="6" xfId="3" applyFont="1" applyFill="1" applyBorder="1" applyAlignment="1">
      <alignment vertical="center" wrapText="1"/>
    </xf>
    <xf numFmtId="3" fontId="23" fillId="0" borderId="60" xfId="3" applyNumberFormat="1" applyFont="1" applyBorder="1" applyAlignment="1">
      <alignment horizontal="right" vertical="center" wrapText="1"/>
    </xf>
    <xf numFmtId="0" fontId="11" fillId="0" borderId="0" xfId="0" applyFont="1" applyAlignment="1">
      <alignment vertical="center"/>
    </xf>
    <xf numFmtId="0" fontId="33" fillId="0" borderId="18" xfId="3" applyFont="1" applyBorder="1" applyAlignment="1">
      <alignment horizontal="left" readingOrder="1"/>
    </xf>
    <xf numFmtId="0" fontId="22" fillId="5" borderId="37" xfId="3" applyFont="1" applyFill="1" applyBorder="1" applyAlignment="1">
      <alignment horizontal="left" vertical="center" wrapText="1" readingOrder="1"/>
    </xf>
    <xf numFmtId="0" fontId="22" fillId="5" borderId="17" xfId="3" applyFont="1" applyFill="1" applyBorder="1" applyAlignment="1">
      <alignment horizontal="left" vertical="center" wrapText="1" readingOrder="1"/>
    </xf>
    <xf numFmtId="0" fontId="33" fillId="0" borderId="0" xfId="0" applyFont="1" applyAlignment="1">
      <alignment horizontal="left"/>
    </xf>
    <xf numFmtId="0" fontId="53" fillId="0" borderId="35" xfId="0" applyFont="1" applyBorder="1" applyAlignment="1">
      <alignment horizontal="left" wrapText="1"/>
    </xf>
    <xf numFmtId="0" fontId="53" fillId="0" borderId="0" xfId="0" applyFont="1" applyAlignment="1">
      <alignment horizontal="left" wrapText="1"/>
    </xf>
    <xf numFmtId="4" fontId="23" fillId="0" borderId="18" xfId="3" applyNumberFormat="1" applyFont="1" applyBorder="1" applyAlignment="1">
      <alignment wrapText="1"/>
    </xf>
    <xf numFmtId="0" fontId="8" fillId="5" borderId="60" xfId="3" applyFont="1" applyFill="1" applyBorder="1" applyAlignment="1">
      <alignment horizontal="center" vertical="center" wrapText="1" readingOrder="1"/>
    </xf>
    <xf numFmtId="0" fontId="8" fillId="5" borderId="40" xfId="3" applyFont="1" applyFill="1" applyBorder="1" applyAlignment="1">
      <alignment vertical="center" wrapText="1"/>
    </xf>
    <xf numFmtId="0" fontId="70" fillId="0" borderId="60" xfId="4" applyFont="1" applyBorder="1" applyAlignment="1">
      <alignment horizontal="center" vertical="center" wrapText="1" readingOrder="1"/>
    </xf>
    <xf numFmtId="0" fontId="70" fillId="0" borderId="60" xfId="4" applyFont="1" applyBorder="1" applyAlignment="1">
      <alignment horizontal="center" vertical="center" wrapText="1"/>
    </xf>
    <xf numFmtId="0" fontId="23" fillId="0" borderId="6" xfId="3" applyFont="1" applyBorder="1" applyAlignment="1">
      <alignment vertical="center" wrapText="1"/>
    </xf>
    <xf numFmtId="43" fontId="23" fillId="0" borderId="61" xfId="5" applyFont="1" applyBorder="1" applyAlignment="1">
      <alignment horizontal="right" vertical="center" readingOrder="1"/>
    </xf>
    <xf numFmtId="0" fontId="33" fillId="0" borderId="61" xfId="3" applyFont="1" applyBorder="1" applyAlignment="1">
      <alignment vertical="center" wrapText="1" readingOrder="1"/>
    </xf>
    <xf numFmtId="49" fontId="10" fillId="0" borderId="94" xfId="3" applyNumberFormat="1" applyFont="1" applyBorder="1" applyAlignment="1">
      <alignment horizontal="left" wrapText="1" readingOrder="1"/>
    </xf>
    <xf numFmtId="0" fontId="12" fillId="0" borderId="63" xfId="3" applyFont="1" applyBorder="1" applyAlignment="1">
      <alignment horizontal="center" wrapText="1" readingOrder="1"/>
    </xf>
    <xf numFmtId="3" fontId="10" fillId="0" borderId="63" xfId="3" applyNumberFormat="1" applyFont="1" applyBorder="1" applyAlignment="1">
      <alignment horizontal="right" vertical="center" wrapText="1"/>
    </xf>
    <xf numFmtId="4" fontId="9" fillId="0" borderId="64" xfId="0" applyNumberFormat="1" applyFont="1" applyBorder="1" applyAlignment="1">
      <alignment horizontal="right" vertical="center" wrapText="1"/>
    </xf>
    <xf numFmtId="49" fontId="10" fillId="0" borderId="95" xfId="3" applyNumberFormat="1" applyFont="1" applyBorder="1" applyAlignment="1">
      <alignment horizontal="left" wrapText="1" readingOrder="1"/>
    </xf>
    <xf numFmtId="4" fontId="9" fillId="0" borderId="96" xfId="0" applyNumberFormat="1" applyFont="1" applyBorder="1" applyAlignment="1">
      <alignment horizontal="right" vertical="center" wrapText="1"/>
    </xf>
    <xf numFmtId="0" fontId="9" fillId="0" borderId="96" xfId="0" applyFont="1" applyBorder="1" applyAlignment="1">
      <alignment horizontal="right" vertical="center" wrapText="1"/>
    </xf>
    <xf numFmtId="49" fontId="10" fillId="0" borderId="97" xfId="3" applyNumberFormat="1" applyFont="1" applyBorder="1" applyAlignment="1">
      <alignment horizontal="left" wrapText="1" readingOrder="1"/>
    </xf>
    <xf numFmtId="43" fontId="9" fillId="0" borderId="98" xfId="0" applyNumberFormat="1" applyFont="1" applyBorder="1" applyAlignment="1">
      <alignment horizontal="right" vertical="center" wrapText="1"/>
    </xf>
    <xf numFmtId="0" fontId="11" fillId="0" borderId="95" xfId="3" applyFont="1" applyBorder="1" applyAlignment="1">
      <alignment horizontal="left" wrapText="1" readingOrder="1"/>
    </xf>
    <xf numFmtId="43" fontId="9" fillId="0" borderId="65" xfId="0" applyNumberFormat="1" applyFont="1" applyBorder="1" applyAlignment="1">
      <alignment horizontal="right" vertical="center" wrapText="1"/>
    </xf>
    <xf numFmtId="0" fontId="11" fillId="0" borderId="99" xfId="3" applyFont="1" applyBorder="1" applyAlignment="1">
      <alignment horizontal="left" wrapText="1" readingOrder="1"/>
    </xf>
    <xf numFmtId="0" fontId="12" fillId="0" borderId="66" xfId="3" applyFont="1" applyBorder="1" applyAlignment="1">
      <alignment horizontal="center" wrapText="1" readingOrder="1"/>
    </xf>
    <xf numFmtId="0" fontId="10" fillId="0" borderId="66" xfId="3" applyFont="1" applyBorder="1" applyAlignment="1">
      <alignment horizontal="right" vertical="center" wrapText="1"/>
    </xf>
    <xf numFmtId="0" fontId="13" fillId="0" borderId="100" xfId="0" applyFont="1" applyBorder="1" applyAlignment="1">
      <alignment horizontal="right" vertical="center" wrapText="1"/>
    </xf>
    <xf numFmtId="166" fontId="33" fillId="0" borderId="40" xfId="3" applyNumberFormat="1" applyFont="1" applyBorder="1" applyAlignment="1">
      <alignment horizontal="right" vertical="center" wrapText="1" readingOrder="1"/>
    </xf>
    <xf numFmtId="0" fontId="54" fillId="7" borderId="0" xfId="4" applyFont="1" applyFill="1" applyAlignment="1">
      <alignment horizontal="center" vertical="center" wrapText="1"/>
    </xf>
    <xf numFmtId="0" fontId="23" fillId="0" borderId="21" xfId="7" applyFont="1" applyBorder="1" applyAlignment="1">
      <alignment horizontal="left" vertical="center" wrapText="1"/>
    </xf>
    <xf numFmtId="0" fontId="23" fillId="0" borderId="15" xfId="7" applyFont="1" applyBorder="1" applyAlignment="1">
      <alignment horizontal="left" vertical="center" wrapText="1"/>
    </xf>
    <xf numFmtId="0" fontId="72" fillId="0" borderId="0" xfId="0" applyFont="1" applyAlignment="1">
      <alignment horizontal="center" vertical="center" wrapText="1"/>
    </xf>
    <xf numFmtId="0" fontId="30" fillId="0" borderId="0" xfId="0" applyFont="1" applyAlignment="1">
      <alignment horizontal="left" wrapText="1"/>
    </xf>
    <xf numFmtId="0" fontId="8" fillId="5" borderId="0" xfId="0" applyFont="1" applyFill="1" applyAlignment="1">
      <alignment horizontal="center" vertical="center" wrapText="1"/>
    </xf>
    <xf numFmtId="49" fontId="27" fillId="0" borderId="73" xfId="3" applyNumberFormat="1" applyFont="1" applyBorder="1" applyAlignment="1">
      <alignment horizontal="left" vertical="center" wrapText="1" readingOrder="1"/>
    </xf>
    <xf numFmtId="0" fontId="69" fillId="13" borderId="88" xfId="0" applyFont="1" applyFill="1" applyBorder="1" applyAlignment="1">
      <alignment horizontal="center" vertical="center" wrapText="1"/>
    </xf>
    <xf numFmtId="0" fontId="69" fillId="13" borderId="86" xfId="0" applyFont="1" applyFill="1" applyBorder="1" applyAlignment="1">
      <alignment horizontal="center" vertical="center" wrapText="1"/>
    </xf>
    <xf numFmtId="0" fontId="69" fillId="13" borderId="91" xfId="0" applyFont="1" applyFill="1" applyBorder="1" applyAlignment="1">
      <alignment horizontal="center" vertical="center" wrapText="1"/>
    </xf>
    <xf numFmtId="0" fontId="69" fillId="13" borderId="89" xfId="0" applyFont="1" applyFill="1" applyBorder="1" applyAlignment="1">
      <alignment horizontal="center" vertical="center" wrapText="1"/>
    </xf>
    <xf numFmtId="0" fontId="69" fillId="13" borderId="0" xfId="0" applyFont="1" applyFill="1" applyAlignment="1">
      <alignment horizontal="center" vertical="center" wrapText="1"/>
    </xf>
    <xf numFmtId="0" fontId="69" fillId="13" borderId="92" xfId="0" applyFont="1" applyFill="1" applyBorder="1" applyAlignment="1">
      <alignment horizontal="center" vertical="center" wrapText="1"/>
    </xf>
    <xf numFmtId="0" fontId="69" fillId="13" borderId="90" xfId="0" applyFont="1" applyFill="1" applyBorder="1" applyAlignment="1">
      <alignment horizontal="center" vertical="center" wrapText="1"/>
    </xf>
    <xf numFmtId="0" fontId="69" fillId="13" borderId="87" xfId="0" applyFont="1" applyFill="1" applyBorder="1" applyAlignment="1">
      <alignment horizontal="center" vertical="center" wrapText="1"/>
    </xf>
    <xf numFmtId="0" fontId="69" fillId="13" borderId="93" xfId="0" applyFont="1" applyFill="1" applyBorder="1" applyAlignment="1">
      <alignment horizontal="center" vertical="center" wrapText="1"/>
    </xf>
    <xf numFmtId="0" fontId="67" fillId="5" borderId="0" xfId="0" applyFont="1" applyFill="1" applyAlignment="1">
      <alignment horizontal="center" vertical="center"/>
    </xf>
    <xf numFmtId="0" fontId="68" fillId="0" borderId="0" xfId="0" applyFont="1" applyAlignment="1">
      <alignment horizontal="center" vertical="center" wrapText="1"/>
    </xf>
    <xf numFmtId="0" fontId="66" fillId="5" borderId="0" xfId="0" applyFont="1" applyFill="1" applyAlignment="1">
      <alignment horizontal="center" vertical="center"/>
    </xf>
    <xf numFmtId="0" fontId="0" fillId="2" borderId="0" xfId="0" applyFill="1" applyAlignment="1">
      <alignment horizontal="center"/>
    </xf>
    <xf numFmtId="0" fontId="4" fillId="0" borderId="0" xfId="0" applyFont="1" applyAlignment="1">
      <alignment horizontal="left" vertical="center"/>
    </xf>
    <xf numFmtId="0" fontId="3" fillId="0" borderId="0" xfId="0" applyFont="1" applyAlignment="1">
      <alignment horizontal="left" vertical="center"/>
    </xf>
    <xf numFmtId="0" fontId="14" fillId="0" borderId="0" xfId="0" applyFont="1" applyAlignment="1">
      <alignment horizontal="left" vertical="top"/>
    </xf>
    <xf numFmtId="0" fontId="5" fillId="0" borderId="0" xfId="2" applyAlignment="1">
      <alignment horizontal="center" vertical="center"/>
    </xf>
    <xf numFmtId="0" fontId="16" fillId="0" borderId="25" xfId="0" applyFont="1" applyBorder="1" applyAlignment="1">
      <alignment horizontal="left" vertical="top" wrapText="1"/>
    </xf>
    <xf numFmtId="0" fontId="15" fillId="5" borderId="0" xfId="0" applyFont="1" applyFill="1" applyAlignment="1">
      <alignment horizontal="left" vertical="center"/>
    </xf>
    <xf numFmtId="0" fontId="30" fillId="0" borderId="0" xfId="0" applyFont="1" applyAlignment="1">
      <alignment horizontal="left" vertical="center" wrapText="1"/>
    </xf>
    <xf numFmtId="0" fontId="10" fillId="0" borderId="60" xfId="0" applyFont="1" applyBorder="1" applyAlignment="1">
      <alignment horizontal="left" vertical="center" wrapText="1"/>
    </xf>
    <xf numFmtId="0" fontId="8" fillId="5" borderId="60" xfId="0" applyFont="1" applyFill="1" applyBorder="1" applyAlignment="1">
      <alignment horizontal="left" vertical="center" wrapText="1"/>
    </xf>
    <xf numFmtId="0" fontId="8" fillId="5" borderId="60" xfId="0" applyFont="1" applyFill="1" applyBorder="1" applyAlignment="1">
      <alignment vertical="center" wrapText="1"/>
    </xf>
    <xf numFmtId="0" fontId="9" fillId="0" borderId="0" xfId="0" applyFont="1" applyAlignment="1">
      <alignment horizontal="left" vertical="center"/>
    </xf>
    <xf numFmtId="0" fontId="10" fillId="0" borderId="41" xfId="0" applyFont="1" applyBorder="1" applyAlignment="1">
      <alignment horizontal="left" vertical="center"/>
    </xf>
    <xf numFmtId="0" fontId="10" fillId="0" borderId="0" xfId="0" applyFont="1" applyAlignment="1">
      <alignment horizontal="left" vertical="center"/>
    </xf>
    <xf numFmtId="0" fontId="9" fillId="0" borderId="41" xfId="0" applyFont="1" applyBorder="1" applyAlignment="1">
      <alignment vertical="center" wrapText="1"/>
    </xf>
    <xf numFmtId="0" fontId="8" fillId="6" borderId="30" xfId="0" applyFont="1" applyFill="1" applyBorder="1" applyAlignment="1">
      <alignment horizontal="left" vertical="center"/>
    </xf>
    <xf numFmtId="0" fontId="8" fillId="6" borderId="0" xfId="0" applyFont="1" applyFill="1" applyAlignment="1">
      <alignment horizontal="left" vertical="center"/>
    </xf>
    <xf numFmtId="0" fontId="8" fillId="5" borderId="34" xfId="0" applyFont="1" applyFill="1" applyBorder="1" applyAlignment="1">
      <alignment horizontal="left" vertical="center" wrapText="1"/>
    </xf>
    <xf numFmtId="0" fontId="8" fillId="5" borderId="25" xfId="0" applyFont="1" applyFill="1" applyBorder="1" applyAlignment="1">
      <alignment horizontal="left" vertical="center" wrapText="1"/>
    </xf>
    <xf numFmtId="0" fontId="8" fillId="5" borderId="25" xfId="0" applyFont="1" applyFill="1" applyBorder="1" applyAlignment="1">
      <alignment horizontal="left" vertical="center"/>
    </xf>
    <xf numFmtId="0" fontId="8" fillId="5" borderId="32" xfId="0" applyFont="1" applyFill="1" applyBorder="1" applyAlignment="1">
      <alignment horizontal="center" vertical="center" wrapText="1"/>
    </xf>
    <xf numFmtId="0" fontId="8" fillId="5" borderId="45" xfId="0" applyFont="1" applyFill="1" applyBorder="1" applyAlignment="1">
      <alignment horizontal="center" vertical="center" wrapText="1"/>
    </xf>
    <xf numFmtId="0" fontId="8" fillId="5" borderId="34" xfId="0" applyFont="1" applyFill="1" applyBorder="1" applyAlignment="1">
      <alignment horizontal="center" vertical="center" wrapText="1"/>
    </xf>
    <xf numFmtId="0" fontId="8" fillId="5" borderId="45" xfId="0" applyFont="1" applyFill="1" applyBorder="1" applyAlignment="1">
      <alignment horizontal="center" vertical="center"/>
    </xf>
    <xf numFmtId="0" fontId="8" fillId="5" borderId="34" xfId="0" applyFont="1" applyFill="1" applyBorder="1" applyAlignment="1">
      <alignment horizontal="center" vertical="center"/>
    </xf>
    <xf numFmtId="0" fontId="9" fillId="4" borderId="60" xfId="0" applyFont="1" applyFill="1" applyBorder="1" applyAlignment="1">
      <alignment horizontal="left" vertical="center" wrapText="1"/>
    </xf>
    <xf numFmtId="0" fontId="28" fillId="4" borderId="60" xfId="0" applyFont="1" applyFill="1" applyBorder="1" applyAlignment="1">
      <alignment horizontal="left" vertical="center" wrapText="1"/>
    </xf>
    <xf numFmtId="0" fontId="65" fillId="5" borderId="60" xfId="3" applyFont="1" applyFill="1" applyBorder="1" applyAlignment="1">
      <alignment horizontal="left" vertical="center" wrapText="1" readingOrder="1"/>
    </xf>
    <xf numFmtId="0" fontId="10" fillId="0" borderId="60" xfId="0" applyFont="1" applyBorder="1" applyAlignment="1">
      <alignment vertical="center" wrapText="1"/>
    </xf>
    <xf numFmtId="0" fontId="8" fillId="5" borderId="75" xfId="0" applyFont="1" applyFill="1" applyBorder="1" applyAlignment="1">
      <alignment vertical="center" wrapText="1"/>
    </xf>
    <xf numFmtId="0" fontId="8" fillId="5" borderId="76" xfId="0" applyFont="1" applyFill="1" applyBorder="1" applyAlignment="1">
      <alignment vertical="center" wrapText="1"/>
    </xf>
    <xf numFmtId="0" fontId="8" fillId="5" borderId="0" xfId="0" applyFont="1" applyFill="1" applyAlignment="1">
      <alignment vertical="center" wrapText="1"/>
    </xf>
    <xf numFmtId="0" fontId="11" fillId="0" borderId="0" xfId="0" applyFont="1" applyAlignment="1">
      <alignment horizontal="left" vertical="center" wrapText="1"/>
    </xf>
    <xf numFmtId="0" fontId="9" fillId="0" borderId="0" xfId="0" applyFont="1" applyAlignment="1">
      <alignment vertical="center"/>
    </xf>
    <xf numFmtId="0" fontId="9" fillId="0" borderId="76" xfId="0" applyFont="1" applyBorder="1" applyAlignment="1">
      <alignment vertical="center"/>
    </xf>
    <xf numFmtId="0" fontId="8" fillId="6" borderId="60" xfId="0" applyFont="1" applyFill="1" applyBorder="1" applyAlignment="1">
      <alignment vertical="center" wrapText="1"/>
    </xf>
    <xf numFmtId="0" fontId="8" fillId="6" borderId="70" xfId="0" applyFont="1" applyFill="1" applyBorder="1" applyAlignment="1">
      <alignment vertical="center" wrapText="1"/>
    </xf>
    <xf numFmtId="0" fontId="8" fillId="5" borderId="19" xfId="0" applyFont="1" applyFill="1" applyBorder="1" applyAlignment="1">
      <alignment horizontal="left" vertical="center"/>
    </xf>
    <xf numFmtId="0" fontId="8" fillId="5" borderId="0" xfId="0" applyFont="1" applyFill="1" applyAlignment="1">
      <alignment horizontal="left" vertical="center"/>
    </xf>
    <xf numFmtId="0" fontId="8" fillId="6" borderId="30" xfId="0" applyFont="1" applyFill="1" applyBorder="1" applyAlignment="1">
      <alignment vertical="center" wrapText="1"/>
    </xf>
    <xf numFmtId="0" fontId="13" fillId="0" borderId="60" xfId="0" applyFont="1" applyBorder="1" applyAlignment="1">
      <alignment horizontal="left" vertical="center" wrapText="1"/>
    </xf>
    <xf numFmtId="0" fontId="30" fillId="0" borderId="57" xfId="0" applyFont="1" applyBorder="1" applyAlignment="1">
      <alignment horizontal="left" vertical="center" wrapText="1"/>
    </xf>
    <xf numFmtId="0" fontId="30" fillId="0" borderId="4" xfId="0" applyFont="1" applyBorder="1" applyAlignment="1">
      <alignment horizontal="left" vertical="center" wrapText="1"/>
    </xf>
    <xf numFmtId="0" fontId="22" fillId="5" borderId="43" xfId="3" applyFont="1" applyFill="1" applyBorder="1" applyAlignment="1">
      <alignment horizontal="left" vertical="center" wrapText="1" readingOrder="1"/>
    </xf>
    <xf numFmtId="0" fontId="22" fillId="5" borderId="0" xfId="3" applyFont="1" applyFill="1" applyAlignment="1">
      <alignment horizontal="left" vertical="center" wrapText="1" readingOrder="1"/>
    </xf>
    <xf numFmtId="0" fontId="25" fillId="0" borderId="40" xfId="3" applyFont="1" applyBorder="1" applyAlignment="1">
      <alignment horizontal="left" vertical="center" wrapText="1" readingOrder="1"/>
    </xf>
    <xf numFmtId="0" fontId="25" fillId="0" borderId="37" xfId="3" applyFont="1" applyBorder="1" applyAlignment="1">
      <alignment horizontal="left" vertical="center" wrapText="1" readingOrder="1"/>
    </xf>
    <xf numFmtId="0" fontId="25" fillId="0" borderId="17" xfId="3" applyFont="1" applyBorder="1" applyAlignment="1">
      <alignment horizontal="left" vertical="center" wrapText="1" readingOrder="1"/>
    </xf>
    <xf numFmtId="0" fontId="23" fillId="0" borderId="60" xfId="3" applyFont="1" applyBorder="1" applyAlignment="1">
      <alignment horizontal="left" vertical="center" wrapText="1" readingOrder="1"/>
    </xf>
    <xf numFmtId="0" fontId="22" fillId="5" borderId="60" xfId="3" applyFont="1" applyFill="1" applyBorder="1" applyAlignment="1">
      <alignment horizontal="center" vertical="center" wrapText="1" readingOrder="1"/>
    </xf>
    <xf numFmtId="0" fontId="23" fillId="0" borderId="60" xfId="3" applyFont="1" applyBorder="1" applyAlignment="1">
      <alignment vertical="center" wrapText="1"/>
    </xf>
    <xf numFmtId="0" fontId="23" fillId="0" borderId="60" xfId="0" applyFont="1" applyBorder="1" applyAlignment="1">
      <alignment vertical="center" wrapText="1"/>
    </xf>
    <xf numFmtId="0" fontId="23" fillId="0" borderId="60" xfId="0" applyFont="1" applyBorder="1" applyAlignment="1">
      <alignment horizontal="left" vertical="center" wrapText="1"/>
    </xf>
    <xf numFmtId="0" fontId="22" fillId="5" borderId="60" xfId="0" applyFont="1" applyFill="1" applyBorder="1" applyAlignment="1">
      <alignment horizontal="left" vertical="center" wrapText="1"/>
    </xf>
    <xf numFmtId="0" fontId="24" fillId="0" borderId="0" xfId="0" applyFont="1" applyAlignment="1">
      <alignment horizontal="left" vertical="center"/>
    </xf>
    <xf numFmtId="0" fontId="22" fillId="5" borderId="19" xfId="0" applyFont="1" applyFill="1" applyBorder="1" applyAlignment="1">
      <alignment horizontal="left" vertical="center" wrapText="1"/>
    </xf>
    <xf numFmtId="0" fontId="22" fillId="5" borderId="0" xfId="0" applyFont="1" applyFill="1" applyAlignment="1">
      <alignment horizontal="left" vertical="center" wrapText="1"/>
    </xf>
    <xf numFmtId="0" fontId="59" fillId="0" borderId="60" xfId="4" applyFont="1" applyBorder="1" applyAlignment="1">
      <alignment horizontal="left" vertical="center" wrapText="1"/>
    </xf>
    <xf numFmtId="0" fontId="33" fillId="0" borderId="60" xfId="0" applyFont="1" applyBorder="1" applyAlignment="1">
      <alignment horizontal="left" vertical="center" wrapText="1"/>
    </xf>
    <xf numFmtId="0" fontId="22" fillId="5" borderId="0" xfId="0" applyFont="1" applyFill="1" applyAlignment="1">
      <alignment horizontal="center" vertical="center"/>
    </xf>
    <xf numFmtId="0" fontId="25" fillId="0" borderId="60" xfId="3" applyFont="1" applyBorder="1" applyAlignment="1">
      <alignment vertical="center" wrapText="1"/>
    </xf>
    <xf numFmtId="0" fontId="25" fillId="0" borderId="60" xfId="3" applyFont="1" applyBorder="1" applyAlignment="1">
      <alignment horizontal="left" vertical="center" wrapText="1"/>
    </xf>
    <xf numFmtId="0" fontId="22" fillId="5" borderId="19" xfId="3" applyFont="1" applyFill="1" applyBorder="1" applyAlignment="1">
      <alignment horizontal="left" vertical="center" readingOrder="1"/>
    </xf>
    <xf numFmtId="0" fontId="22" fillId="5" borderId="0" xfId="3" applyFont="1" applyFill="1" applyAlignment="1">
      <alignment horizontal="left" vertical="center" readingOrder="1"/>
    </xf>
    <xf numFmtId="0" fontId="23" fillId="0" borderId="60" xfId="7" applyFont="1" applyBorder="1" applyAlignment="1">
      <alignment horizontal="left" vertical="center" wrapText="1"/>
    </xf>
    <xf numFmtId="0" fontId="23" fillId="0" borderId="23" xfId="0" applyFont="1" applyBorder="1" applyAlignment="1">
      <alignment horizontal="left" vertical="center" wrapText="1"/>
    </xf>
    <xf numFmtId="0" fontId="23" fillId="0" borderId="24" xfId="0" applyFont="1" applyBorder="1" applyAlignment="1">
      <alignment horizontal="left" vertical="center" wrapText="1"/>
    </xf>
    <xf numFmtId="0" fontId="50" fillId="0" borderId="0" xfId="0" applyFont="1" applyAlignment="1">
      <alignment horizontal="left" vertical="center"/>
    </xf>
    <xf numFmtId="0" fontId="24" fillId="0" borderId="0" xfId="0" applyFont="1" applyAlignment="1">
      <alignment horizontal="left" vertical="center" wrapText="1"/>
    </xf>
    <xf numFmtId="0" fontId="22" fillId="5" borderId="60" xfId="0" applyFont="1" applyFill="1" applyBorder="1" applyAlignment="1">
      <alignment vertical="center" wrapText="1"/>
    </xf>
    <xf numFmtId="0" fontId="33" fillId="0" borderId="60" xfId="0" applyFont="1" applyBorder="1" applyAlignment="1">
      <alignment vertical="center" wrapText="1"/>
    </xf>
    <xf numFmtId="0" fontId="22" fillId="5" borderId="60" xfId="0" applyFont="1" applyFill="1" applyBorder="1" applyAlignment="1">
      <alignment vertical="center"/>
    </xf>
    <xf numFmtId="0" fontId="23" fillId="0" borderId="60" xfId="0" applyFont="1" applyBorder="1" applyAlignment="1">
      <alignment vertical="center"/>
    </xf>
    <xf numFmtId="0" fontId="33" fillId="0" borderId="60" xfId="0" applyFont="1" applyBorder="1" applyAlignment="1">
      <alignment vertical="center"/>
    </xf>
    <xf numFmtId="0" fontId="26" fillId="5" borderId="60" xfId="0" applyFont="1" applyFill="1" applyBorder="1" applyAlignment="1">
      <alignment horizontal="left" vertical="center"/>
    </xf>
    <xf numFmtId="0" fontId="23" fillId="0" borderId="60" xfId="0" applyFont="1" applyBorder="1" applyAlignment="1">
      <alignment horizontal="left" vertical="center"/>
    </xf>
    <xf numFmtId="0" fontId="22" fillId="5" borderId="60" xfId="0" applyFont="1" applyFill="1" applyBorder="1" applyAlignment="1">
      <alignment horizontal="left" vertical="center"/>
    </xf>
    <xf numFmtId="0" fontId="23" fillId="0" borderId="0" xfId="0" applyFont="1" applyAlignment="1">
      <alignment vertical="center" wrapText="1"/>
    </xf>
    <xf numFmtId="0" fontId="27" fillId="0" borderId="18" xfId="3" applyFont="1" applyBorder="1" applyAlignment="1">
      <alignment horizontal="left" vertical="center" wrapText="1" readingOrder="1"/>
    </xf>
    <xf numFmtId="0" fontId="22" fillId="5" borderId="19" xfId="3" applyFont="1" applyFill="1" applyBorder="1" applyAlignment="1">
      <alignment horizontal="left" vertical="center" wrapText="1" readingOrder="1"/>
    </xf>
    <xf numFmtId="0" fontId="25" fillId="0" borderId="18" xfId="3" applyFont="1" applyBorder="1" applyAlignment="1">
      <alignment horizontal="left" vertical="center" wrapText="1" readingOrder="1"/>
    </xf>
    <xf numFmtId="0" fontId="33" fillId="0" borderId="36" xfId="0" applyFont="1" applyBorder="1" applyAlignment="1">
      <alignment horizontal="left" vertical="center" wrapText="1"/>
    </xf>
    <xf numFmtId="0" fontId="33" fillId="0" borderId="0" xfId="0" applyFont="1" applyAlignment="1">
      <alignment horizontal="left" vertical="center" wrapText="1"/>
    </xf>
    <xf numFmtId="0" fontId="25" fillId="0" borderId="60" xfId="3" applyFont="1" applyBorder="1" applyAlignment="1">
      <alignment horizontal="left" vertical="center"/>
    </xf>
    <xf numFmtId="0" fontId="22" fillId="5" borderId="60" xfId="3" applyFont="1" applyFill="1" applyBorder="1" applyAlignment="1">
      <alignment horizontal="left" vertical="center" wrapText="1" readingOrder="1"/>
    </xf>
    <xf numFmtId="0" fontId="22" fillId="5" borderId="53" xfId="3" applyFont="1" applyFill="1" applyBorder="1" applyAlignment="1">
      <alignment horizontal="center" vertical="center" wrapText="1" readingOrder="1"/>
    </xf>
    <xf numFmtId="0" fontId="22" fillId="5" borderId="55" xfId="3" applyFont="1" applyFill="1" applyBorder="1" applyAlignment="1">
      <alignment horizontal="center" vertical="center" wrapText="1" readingOrder="1"/>
    </xf>
    <xf numFmtId="0" fontId="23" fillId="0" borderId="17" xfId="0" applyFont="1" applyBorder="1" applyAlignment="1">
      <alignment horizontal="left" wrapText="1"/>
    </xf>
    <xf numFmtId="0" fontId="23" fillId="0" borderId="18" xfId="0" applyFont="1" applyBorder="1" applyAlignment="1">
      <alignment horizontal="left" wrapText="1"/>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22" fillId="5" borderId="77" xfId="0" applyFont="1" applyFill="1" applyBorder="1" applyAlignment="1">
      <alignment horizontal="left" vertical="center" wrapText="1"/>
    </xf>
    <xf numFmtId="0" fontId="22" fillId="5" borderId="69" xfId="0" applyFont="1" applyFill="1" applyBorder="1" applyAlignment="1">
      <alignment horizontal="left" vertical="center" wrapText="1"/>
    </xf>
    <xf numFmtId="49" fontId="23" fillId="0" borderId="60" xfId="3" applyNumberFormat="1" applyFont="1" applyBorder="1" applyAlignment="1">
      <alignment horizontal="left" vertical="center" wrapText="1" readingOrder="1"/>
    </xf>
    <xf numFmtId="0" fontId="23" fillId="0" borderId="11" xfId="0" applyFont="1" applyBorder="1" applyAlignment="1">
      <alignment horizontal="left" vertical="center" wrapText="1"/>
    </xf>
    <xf numFmtId="0" fontId="23" fillId="0" borderId="50" xfId="0" applyFont="1" applyBorder="1" applyAlignment="1">
      <alignment horizontal="left" vertical="center" wrapText="1"/>
    </xf>
    <xf numFmtId="0" fontId="23" fillId="0" borderId="12" xfId="0" applyFont="1" applyBorder="1" applyAlignment="1">
      <alignment horizontal="left" vertical="center" wrapText="1"/>
    </xf>
    <xf numFmtId="0" fontId="23" fillId="0" borderId="68" xfId="0" applyFont="1" applyBorder="1" applyAlignment="1">
      <alignment horizontal="left" vertical="center" wrapText="1"/>
    </xf>
    <xf numFmtId="0" fontId="23" fillId="0" borderId="47" xfId="0" applyFont="1" applyBorder="1" applyAlignment="1">
      <alignment horizontal="left" vertical="center" wrapText="1"/>
    </xf>
    <xf numFmtId="0" fontId="23" fillId="0" borderId="69" xfId="0" applyFont="1" applyBorder="1" applyAlignment="1">
      <alignment horizontal="left" vertical="center" wrapText="1"/>
    </xf>
    <xf numFmtId="0" fontId="22" fillId="5" borderId="60" xfId="3" applyFont="1" applyFill="1" applyBorder="1" applyAlignment="1">
      <alignment horizontal="left" vertical="center" readingOrder="1"/>
    </xf>
    <xf numFmtId="0" fontId="9" fillId="0" borderId="60" xfId="0" applyFont="1" applyBorder="1" applyAlignment="1">
      <alignment horizontal="left" vertical="center" wrapText="1"/>
    </xf>
    <xf numFmtId="0" fontId="8" fillId="5" borderId="60" xfId="0" applyFont="1" applyFill="1" applyBorder="1" applyAlignment="1">
      <alignment horizontal="center" vertical="center" wrapText="1"/>
    </xf>
    <xf numFmtId="0" fontId="53" fillId="0" borderId="35" xfId="0" applyFont="1" applyBorder="1" applyAlignment="1">
      <alignment horizontal="left" wrapText="1"/>
    </xf>
    <xf numFmtId="0" fontId="53" fillId="0" borderId="0" xfId="0" applyFont="1" applyAlignment="1">
      <alignment horizontal="left" wrapText="1"/>
    </xf>
    <xf numFmtId="0" fontId="30" fillId="0" borderId="35" xfId="0" applyFont="1" applyBorder="1" applyAlignment="1">
      <alignment horizontal="left" wrapText="1"/>
    </xf>
    <xf numFmtId="0" fontId="30" fillId="0" borderId="0" xfId="0" applyFont="1" applyAlignment="1">
      <alignment horizontal="left" wrapText="1"/>
    </xf>
    <xf numFmtId="0" fontId="5" fillId="0" borderId="60" xfId="4" applyBorder="1" applyAlignment="1">
      <alignment horizontal="center" vertical="center" wrapText="1"/>
    </xf>
    <xf numFmtId="0" fontId="22" fillId="5" borderId="60" xfId="0" applyFont="1" applyFill="1" applyBorder="1" applyAlignment="1">
      <alignment horizontal="center" vertical="center" wrapText="1"/>
    </xf>
    <xf numFmtId="0" fontId="23" fillId="0" borderId="0" xfId="0" applyFont="1" applyAlignment="1">
      <alignment horizontal="left" vertical="center" wrapText="1"/>
    </xf>
    <xf numFmtId="0" fontId="33" fillId="0" borderId="52" xfId="0" applyFont="1" applyBorder="1" applyAlignment="1">
      <alignment horizontal="left" vertical="center" wrapText="1"/>
    </xf>
    <xf numFmtId="0" fontId="33" fillId="0" borderId="60" xfId="3" applyFont="1" applyBorder="1" applyAlignment="1">
      <alignment vertical="top" readingOrder="1"/>
    </xf>
    <xf numFmtId="0" fontId="33" fillId="0" borderId="60" xfId="3" applyFont="1" applyBorder="1" applyAlignment="1">
      <alignment vertical="top"/>
    </xf>
    <xf numFmtId="0" fontId="22" fillId="5" borderId="60" xfId="3" applyFont="1" applyFill="1" applyBorder="1" applyAlignment="1">
      <alignment vertical="center" readingOrder="1"/>
    </xf>
    <xf numFmtId="0" fontId="42" fillId="0" borderId="0" xfId="0" applyFont="1" applyAlignment="1">
      <alignment horizontal="left" vertical="center"/>
    </xf>
    <xf numFmtId="0" fontId="33" fillId="0" borderId="43" xfId="0" applyFont="1" applyBorder="1" applyAlignment="1">
      <alignment horizontal="left" vertical="center" wrapText="1"/>
    </xf>
    <xf numFmtId="0" fontId="12" fillId="0" borderId="60" xfId="3" applyFont="1" applyBorder="1" applyAlignment="1">
      <alignment horizontal="left" vertical="center" wrapText="1" readingOrder="1"/>
    </xf>
    <xf numFmtId="0" fontId="8" fillId="5" borderId="60" xfId="3" applyFont="1" applyFill="1" applyBorder="1" applyAlignment="1">
      <alignment horizontal="center" vertical="center" wrapText="1" readingOrder="1"/>
    </xf>
    <xf numFmtId="0" fontId="22" fillId="5" borderId="60" xfId="0" applyFont="1" applyFill="1" applyBorder="1" applyAlignment="1">
      <alignment horizontal="center" vertical="center"/>
    </xf>
    <xf numFmtId="0" fontId="33" fillId="0" borderId="0" xfId="0" applyFont="1" applyAlignment="1">
      <alignment horizontal="left" wrapText="1"/>
    </xf>
    <xf numFmtId="0" fontId="33" fillId="0" borderId="60" xfId="3" applyFont="1" applyBorder="1" applyAlignment="1">
      <alignment horizontal="center" vertical="center" wrapText="1"/>
    </xf>
    <xf numFmtId="0" fontId="42" fillId="0" borderId="52" xfId="3" applyFont="1" applyBorder="1" applyAlignment="1">
      <alignment horizontal="left" vertical="center" wrapText="1" readingOrder="1"/>
    </xf>
    <xf numFmtId="0" fontId="42" fillId="0" borderId="36" xfId="3" applyFont="1" applyBorder="1" applyAlignment="1">
      <alignment horizontal="left" vertical="center" wrapText="1" readingOrder="1"/>
    </xf>
    <xf numFmtId="0" fontId="33" fillId="0" borderId="36" xfId="3" applyFont="1" applyBorder="1" applyAlignment="1">
      <alignment horizontal="left" readingOrder="1"/>
    </xf>
    <xf numFmtId="0" fontId="33" fillId="0" borderId="0" xfId="3" applyFont="1" applyAlignment="1">
      <alignment horizontal="left" readingOrder="1"/>
    </xf>
    <xf numFmtId="0" fontId="33" fillId="0" borderId="43" xfId="0" applyFont="1" applyBorder="1" applyAlignment="1">
      <alignment horizontal="left" wrapText="1"/>
    </xf>
    <xf numFmtId="0" fontId="42" fillId="3" borderId="52" xfId="3" applyFont="1" applyFill="1" applyBorder="1" applyAlignment="1">
      <alignment horizontal="left" vertical="center" wrapText="1" readingOrder="1"/>
    </xf>
    <xf numFmtId="0" fontId="42" fillId="3" borderId="36" xfId="3" applyFont="1" applyFill="1" applyBorder="1" applyAlignment="1">
      <alignment horizontal="left" vertical="center" wrapText="1" readingOrder="1"/>
    </xf>
    <xf numFmtId="0" fontId="33" fillId="0" borderId="2" xfId="0" applyFont="1" applyBorder="1" applyAlignment="1">
      <alignment horizontal="left" vertical="center" wrapText="1"/>
    </xf>
    <xf numFmtId="0" fontId="23" fillId="0" borderId="13" xfId="3" applyFont="1" applyBorder="1" applyAlignment="1">
      <alignment horizontal="left" vertical="center" wrapText="1" readingOrder="1"/>
    </xf>
    <xf numFmtId="0" fontId="23" fillId="0" borderId="48" xfId="3" applyFont="1" applyBorder="1" applyAlignment="1">
      <alignment horizontal="left" vertical="center" wrapText="1" readingOrder="1"/>
    </xf>
    <xf numFmtId="0" fontId="23" fillId="0" borderId="83" xfId="3" applyFont="1" applyBorder="1" applyAlignment="1">
      <alignment horizontal="left" vertical="center" wrapText="1" readingOrder="1"/>
    </xf>
    <xf numFmtId="0" fontId="22" fillId="5" borderId="13" xfId="3" applyFont="1" applyFill="1" applyBorder="1" applyAlignment="1">
      <alignment horizontal="left" vertical="center" wrapText="1" readingOrder="1"/>
    </xf>
    <xf numFmtId="0" fontId="22" fillId="5" borderId="48" xfId="3" applyFont="1" applyFill="1" applyBorder="1" applyAlignment="1">
      <alignment horizontal="left" vertical="center" wrapText="1" readingOrder="1"/>
    </xf>
    <xf numFmtId="0" fontId="22" fillId="5" borderId="83" xfId="3" applyFont="1" applyFill="1" applyBorder="1" applyAlignment="1">
      <alignment horizontal="left" vertical="center" wrapText="1" readingOrder="1"/>
    </xf>
    <xf numFmtId="0" fontId="33" fillId="0" borderId="0" xfId="0" applyFont="1" applyAlignment="1">
      <alignment horizontal="left"/>
    </xf>
    <xf numFmtId="0" fontId="23" fillId="0" borderId="13" xfId="0" applyFont="1" applyBorder="1" applyAlignment="1">
      <alignment horizontal="left" wrapText="1"/>
    </xf>
    <xf numFmtId="0" fontId="23" fillId="0" borderId="48" xfId="0" applyFont="1" applyBorder="1" applyAlignment="1">
      <alignment horizontal="left" wrapText="1"/>
    </xf>
    <xf numFmtId="0" fontId="23" fillId="0" borderId="83" xfId="0" applyFont="1" applyBorder="1" applyAlignment="1">
      <alignment horizontal="left" wrapText="1"/>
    </xf>
    <xf numFmtId="0" fontId="22" fillId="5" borderId="13" xfId="0" applyFont="1" applyFill="1" applyBorder="1" applyAlignment="1">
      <alignment horizontal="left" vertical="center" wrapText="1"/>
    </xf>
    <xf numFmtId="0" fontId="22" fillId="5" borderId="48" xfId="0" applyFont="1" applyFill="1" applyBorder="1" applyAlignment="1">
      <alignment horizontal="left" vertical="center" wrapText="1"/>
    </xf>
    <xf numFmtId="0" fontId="22" fillId="5" borderId="83" xfId="0" applyFont="1" applyFill="1" applyBorder="1" applyAlignment="1">
      <alignment horizontal="left" vertical="center" wrapText="1"/>
    </xf>
    <xf numFmtId="0" fontId="33" fillId="0" borderId="60" xfId="3" applyFont="1" applyBorder="1" applyAlignment="1">
      <alignment horizontal="left" vertical="center" wrapText="1" readingOrder="1"/>
    </xf>
    <xf numFmtId="0" fontId="22" fillId="5" borderId="60" xfId="3" applyFont="1" applyFill="1" applyBorder="1" applyAlignment="1">
      <alignment vertical="center" wrapText="1"/>
    </xf>
    <xf numFmtId="0" fontId="23" fillId="0" borderId="13" xfId="0" applyFont="1" applyBorder="1" applyAlignment="1">
      <alignment horizontal="left" vertical="center" wrapText="1"/>
    </xf>
    <xf numFmtId="0" fontId="23" fillId="0" borderId="48" xfId="0" applyFont="1" applyBorder="1" applyAlignment="1">
      <alignment horizontal="left" vertical="center" wrapText="1"/>
    </xf>
    <xf numFmtId="0" fontId="23" fillId="0" borderId="83" xfId="0" applyFont="1" applyBorder="1" applyAlignment="1">
      <alignment horizontal="left" vertical="center" wrapText="1"/>
    </xf>
    <xf numFmtId="0" fontId="23" fillId="0" borderId="49" xfId="0" applyFont="1" applyBorder="1" applyAlignment="1">
      <alignment horizontal="left" vertical="center" wrapText="1"/>
    </xf>
    <xf numFmtId="0" fontId="23" fillId="0" borderId="13" xfId="0" applyFont="1" applyBorder="1" applyAlignment="1">
      <alignment vertical="center" wrapText="1"/>
    </xf>
    <xf numFmtId="0" fontId="23" fillId="0" borderId="49" xfId="0" applyFont="1" applyBorder="1" applyAlignment="1">
      <alignment vertical="center" wrapText="1"/>
    </xf>
    <xf numFmtId="0" fontId="22" fillId="5" borderId="13" xfId="0" applyFont="1" applyFill="1" applyBorder="1" applyAlignment="1">
      <alignment vertical="center" wrapText="1"/>
    </xf>
    <xf numFmtId="0" fontId="22" fillId="5" borderId="49" xfId="0" applyFont="1" applyFill="1" applyBorder="1" applyAlignment="1">
      <alignment vertical="center" wrapText="1"/>
    </xf>
    <xf numFmtId="0" fontId="33" fillId="0" borderId="13" xfId="3" applyFont="1" applyBorder="1" applyAlignment="1">
      <alignment horizontal="left" vertical="center" wrapText="1" readingOrder="1"/>
    </xf>
    <xf numFmtId="0" fontId="33" fillId="0" borderId="48" xfId="3" applyFont="1" applyBorder="1" applyAlignment="1">
      <alignment horizontal="left" vertical="center" wrapText="1" readingOrder="1"/>
    </xf>
    <xf numFmtId="0" fontId="33" fillId="0" borderId="83" xfId="3" applyFont="1" applyBorder="1" applyAlignment="1">
      <alignment horizontal="left" vertical="center" wrapText="1" readingOrder="1"/>
    </xf>
    <xf numFmtId="0" fontId="25" fillId="0" borderId="60" xfId="3" applyFont="1" applyBorder="1" applyAlignment="1">
      <alignment horizontal="right" vertical="center" wrapText="1"/>
    </xf>
    <xf numFmtId="0" fontId="22" fillId="5" borderId="13" xfId="3" applyFont="1" applyFill="1" applyBorder="1" applyAlignment="1">
      <alignment horizontal="center" vertical="center" wrapText="1" readingOrder="1"/>
    </xf>
    <xf numFmtId="0" fontId="22" fillId="5" borderId="48" xfId="3" applyFont="1" applyFill="1" applyBorder="1" applyAlignment="1">
      <alignment horizontal="center" vertical="center" wrapText="1" readingOrder="1"/>
    </xf>
    <xf numFmtId="0" fontId="22" fillId="5" borderId="83" xfId="3" applyFont="1" applyFill="1" applyBorder="1" applyAlignment="1">
      <alignment horizontal="center" vertical="center" wrapText="1" readingOrder="1"/>
    </xf>
    <xf numFmtId="168" fontId="25" fillId="0" borderId="60" xfId="6" applyNumberFormat="1" applyFont="1" applyBorder="1" applyAlignment="1">
      <alignment horizontal="right" vertical="center" wrapText="1"/>
    </xf>
    <xf numFmtId="0" fontId="25" fillId="0" borderId="60" xfId="3" applyFont="1" applyBorder="1" applyAlignment="1">
      <alignment horizontal="left" vertical="center" wrapText="1" readingOrder="1"/>
    </xf>
    <xf numFmtId="0" fontId="50" fillId="0" borderId="0" xfId="0" applyFont="1" applyAlignment="1">
      <alignment horizontal="left" vertical="center" wrapText="1"/>
    </xf>
    <xf numFmtId="0" fontId="23" fillId="0" borderId="60" xfId="0" applyFont="1" applyBorder="1" applyAlignment="1">
      <alignment wrapText="1"/>
    </xf>
    <xf numFmtId="0" fontId="9" fillId="0" borderId="13" xfId="3" applyFont="1" applyBorder="1" applyAlignment="1">
      <alignment horizontal="left" vertical="center" wrapText="1" readingOrder="1"/>
    </xf>
    <xf numFmtId="0" fontId="9" fillId="0" borderId="48" xfId="3" applyFont="1" applyBorder="1" applyAlignment="1">
      <alignment horizontal="left" vertical="center" wrapText="1" readingOrder="1"/>
    </xf>
    <xf numFmtId="0" fontId="9" fillId="0" borderId="83" xfId="3" applyFont="1" applyBorder="1" applyAlignment="1">
      <alignment horizontal="left" vertical="center" wrapText="1" readingOrder="1"/>
    </xf>
    <xf numFmtId="0" fontId="8" fillId="5" borderId="68" xfId="3" applyFont="1" applyFill="1" applyBorder="1" applyAlignment="1">
      <alignment horizontal="left" vertical="center" wrapText="1"/>
    </xf>
    <xf numFmtId="0" fontId="8" fillId="5" borderId="47" xfId="3" applyFont="1" applyFill="1" applyBorder="1" applyAlignment="1">
      <alignment horizontal="left" vertical="center" wrapText="1"/>
    </xf>
    <xf numFmtId="0" fontId="8" fillId="5" borderId="69" xfId="3" applyFont="1" applyFill="1" applyBorder="1" applyAlignment="1">
      <alignment horizontal="left" vertical="center" wrapText="1"/>
    </xf>
    <xf numFmtId="0" fontId="23" fillId="0" borderId="71" xfId="0" applyFont="1" applyBorder="1" applyAlignment="1">
      <alignment horizontal="left" vertical="center" wrapText="1"/>
    </xf>
    <xf numFmtId="0" fontId="23" fillId="0" borderId="72" xfId="0" applyFont="1" applyBorder="1" applyAlignment="1">
      <alignment horizontal="left" vertical="center" wrapText="1"/>
    </xf>
    <xf numFmtId="0" fontId="22" fillId="5" borderId="13" xfId="0" applyFont="1" applyFill="1" applyBorder="1" applyAlignment="1">
      <alignment horizontal="center" vertical="center" wrapText="1"/>
    </xf>
    <xf numFmtId="0" fontId="22" fillId="5" borderId="48" xfId="0" applyFont="1" applyFill="1" applyBorder="1" applyAlignment="1">
      <alignment horizontal="center" vertical="center" wrapText="1"/>
    </xf>
    <xf numFmtId="0" fontId="22" fillId="5" borderId="83" xfId="0" applyFont="1" applyFill="1" applyBorder="1" applyAlignment="1">
      <alignment horizontal="center" vertical="center" wrapText="1"/>
    </xf>
    <xf numFmtId="0" fontId="29" fillId="0" borderId="17" xfId="2" applyFont="1" applyBorder="1" applyAlignment="1">
      <alignment horizontal="center" vertical="center" wrapText="1"/>
    </xf>
    <xf numFmtId="0" fontId="71" fillId="0" borderId="18" xfId="4" applyFont="1" applyBorder="1" applyAlignment="1">
      <alignment horizontal="center"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71" xfId="0" applyFont="1" applyBorder="1" applyAlignment="1">
      <alignment horizontal="left" vertical="center" wrapText="1"/>
    </xf>
    <xf numFmtId="0" fontId="9" fillId="0" borderId="72" xfId="0" applyFont="1" applyBorder="1" applyAlignment="1">
      <alignment horizontal="left" vertical="center" wrapText="1"/>
    </xf>
    <xf numFmtId="0" fontId="9" fillId="0" borderId="68" xfId="0" applyFont="1" applyBorder="1" applyAlignment="1">
      <alignment horizontal="left" vertical="center" wrapText="1"/>
    </xf>
    <xf numFmtId="0" fontId="9" fillId="0" borderId="69" xfId="0" applyFont="1" applyBorder="1" applyAlignment="1">
      <alignment horizontal="left" vertical="center" wrapText="1"/>
    </xf>
    <xf numFmtId="0" fontId="23" fillId="0" borderId="0" xfId="0" applyFont="1" applyAlignment="1">
      <alignment horizontal="left"/>
    </xf>
    <xf numFmtId="0" fontId="22" fillId="5" borderId="19" xfId="3" applyFont="1" applyFill="1" applyBorder="1" applyAlignment="1">
      <alignment horizontal="center" vertical="center" wrapText="1"/>
    </xf>
    <xf numFmtId="0" fontId="22" fillId="5" borderId="0" xfId="3" applyFont="1" applyFill="1" applyAlignment="1">
      <alignment horizontal="center" vertical="center" wrapText="1"/>
    </xf>
    <xf numFmtId="0" fontId="22" fillId="5" borderId="2" xfId="3" applyFont="1" applyFill="1" applyBorder="1" applyAlignment="1">
      <alignment horizontal="center" vertical="center" wrapText="1"/>
    </xf>
    <xf numFmtId="0" fontId="30" fillId="0" borderId="35" xfId="0" applyFont="1" applyBorder="1" applyAlignment="1">
      <alignment horizontal="left" vertical="center"/>
    </xf>
    <xf numFmtId="0" fontId="22" fillId="5" borderId="15" xfId="3" applyFont="1" applyFill="1" applyBorder="1" applyAlignment="1">
      <alignment horizontal="left" vertical="center" wrapText="1" readingOrder="1"/>
    </xf>
    <xf numFmtId="0" fontId="22" fillId="5" borderId="16" xfId="3" applyFont="1" applyFill="1" applyBorder="1" applyAlignment="1">
      <alignment horizontal="left" vertical="center" wrapText="1" readingOrder="1"/>
    </xf>
    <xf numFmtId="0" fontId="25" fillId="0" borderId="37" xfId="3" applyFont="1" applyBorder="1" applyAlignment="1">
      <alignment horizontal="center" vertical="center" wrapText="1"/>
    </xf>
    <xf numFmtId="0" fontId="25" fillId="0" borderId="17" xfId="3" applyFont="1" applyBorder="1" applyAlignment="1">
      <alignment horizontal="center" vertical="center" wrapText="1"/>
    </xf>
    <xf numFmtId="0" fontId="22" fillId="5" borderId="60" xfId="3" applyFont="1" applyFill="1" applyBorder="1" applyAlignment="1">
      <alignment horizontal="center" vertical="center" wrapText="1"/>
    </xf>
    <xf numFmtId="0" fontId="23" fillId="0" borderId="60" xfId="3" applyFont="1" applyBorder="1" applyAlignment="1">
      <alignment horizontal="left" vertical="center" wrapText="1"/>
    </xf>
    <xf numFmtId="0" fontId="30" fillId="0" borderId="0" xfId="0" applyFont="1" applyAlignment="1">
      <alignment horizontal="left" vertical="center"/>
    </xf>
    <xf numFmtId="0" fontId="33" fillId="0" borderId="2" xfId="0" applyFont="1" applyBorder="1" applyAlignment="1">
      <alignment horizontal="left"/>
    </xf>
    <xf numFmtId="0" fontId="24" fillId="0" borderId="60" xfId="3" applyFont="1" applyBorder="1" applyAlignment="1">
      <alignment horizontal="left" vertical="center" wrapText="1" readingOrder="1"/>
    </xf>
    <xf numFmtId="0" fontId="33" fillId="0" borderId="0" xfId="3" applyFont="1" applyAlignment="1">
      <alignment horizontal="left" vertical="center" wrapText="1"/>
    </xf>
    <xf numFmtId="0" fontId="33" fillId="0" borderId="2" xfId="3" applyFont="1" applyBorder="1" applyAlignment="1">
      <alignment horizontal="left" vertical="center" wrapText="1"/>
    </xf>
    <xf numFmtId="0" fontId="26" fillId="5" borderId="60" xfId="3" applyFont="1" applyFill="1" applyBorder="1" applyAlignment="1">
      <alignment horizontal="center" vertical="center" wrapText="1"/>
    </xf>
    <xf numFmtId="0" fontId="22" fillId="5" borderId="71" xfId="3" applyFont="1" applyFill="1" applyBorder="1" applyAlignment="1">
      <alignment horizontal="center" vertical="center" wrapText="1"/>
    </xf>
    <xf numFmtId="0" fontId="33" fillId="0" borderId="43" xfId="0" applyFont="1" applyBorder="1"/>
    <xf numFmtId="0" fontId="33" fillId="0" borderId="0" xfId="0" applyFont="1"/>
    <xf numFmtId="0" fontId="33" fillId="0" borderId="2" xfId="0" applyFont="1" applyBorder="1"/>
    <xf numFmtId="0" fontId="33" fillId="0" borderId="8" xfId="0" applyFont="1" applyBorder="1"/>
    <xf numFmtId="0" fontId="33" fillId="0" borderId="7" xfId="0" applyFont="1" applyBorder="1"/>
    <xf numFmtId="0" fontId="33" fillId="0" borderId="3" xfId="3" applyFont="1" applyBorder="1" applyAlignment="1">
      <alignment vertical="center" wrapText="1"/>
    </xf>
    <xf numFmtId="0" fontId="33" fillId="0" borderId="4" xfId="3" applyFont="1" applyBorder="1" applyAlignment="1">
      <alignment vertical="center" wrapText="1"/>
    </xf>
    <xf numFmtId="0" fontId="33" fillId="0" borderId="57" xfId="3" applyFont="1" applyBorder="1" applyAlignment="1">
      <alignment vertical="center" wrapText="1"/>
    </xf>
    <xf numFmtId="0" fontId="33" fillId="0" borderId="74" xfId="3" applyFont="1" applyBorder="1" applyAlignment="1">
      <alignment vertical="center" wrapText="1"/>
    </xf>
    <xf numFmtId="0" fontId="33" fillId="0" borderId="60" xfId="3" applyFont="1" applyBorder="1" applyAlignment="1">
      <alignment vertical="center" wrapText="1"/>
    </xf>
    <xf numFmtId="0" fontId="23" fillId="0" borderId="60" xfId="3" applyFont="1" applyBorder="1" applyAlignment="1">
      <alignment wrapText="1"/>
    </xf>
    <xf numFmtId="0" fontId="25" fillId="0" borderId="18" xfId="3" applyFont="1" applyBorder="1" applyAlignment="1">
      <alignment horizontal="left" vertical="center" wrapText="1"/>
    </xf>
    <xf numFmtId="0" fontId="25" fillId="0" borderId="24" xfId="3" applyFont="1" applyBorder="1" applyAlignment="1">
      <alignment horizontal="left" vertical="center" wrapText="1"/>
    </xf>
    <xf numFmtId="0" fontId="30" fillId="0" borderId="35" xfId="0" applyFont="1" applyBorder="1" applyAlignment="1">
      <alignment horizontal="left" vertical="center" wrapText="1"/>
    </xf>
    <xf numFmtId="0" fontId="22" fillId="5" borderId="82" xfId="0" applyFont="1" applyFill="1" applyBorder="1" applyAlignment="1">
      <alignment horizontal="center" vertical="center" wrapText="1"/>
    </xf>
    <xf numFmtId="0" fontId="71" fillId="0" borderId="60" xfId="4" applyFont="1" applyFill="1" applyBorder="1" applyAlignment="1">
      <alignment horizontal="center" vertical="center" wrapText="1"/>
    </xf>
    <xf numFmtId="0" fontId="22" fillId="5" borderId="23" xfId="0" applyFont="1" applyFill="1" applyBorder="1" applyAlignment="1">
      <alignment horizontal="left" vertical="center" wrapText="1"/>
    </xf>
    <xf numFmtId="0" fontId="22" fillId="5" borderId="24" xfId="0" applyFont="1" applyFill="1" applyBorder="1" applyAlignment="1">
      <alignment horizontal="left" vertical="center" wrapText="1"/>
    </xf>
    <xf numFmtId="0" fontId="42" fillId="0" borderId="0" xfId="0" applyFont="1" applyAlignment="1">
      <alignment horizontal="left" vertical="center" wrapText="1"/>
    </xf>
    <xf numFmtId="0" fontId="22" fillId="5" borderId="40"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33" fillId="0" borderId="60" xfId="0" applyFont="1" applyBorder="1" applyAlignment="1">
      <alignment horizontal="left" vertical="center" wrapText="1" readingOrder="1"/>
    </xf>
    <xf numFmtId="0" fontId="23" fillId="0" borderId="60" xfId="0" applyFont="1" applyBorder="1" applyAlignment="1">
      <alignment horizontal="left" vertical="center" wrapText="1" readingOrder="1"/>
    </xf>
    <xf numFmtId="0" fontId="22" fillId="5" borderId="71" xfId="0" applyFont="1" applyFill="1" applyBorder="1" applyAlignment="1">
      <alignment vertical="center" wrapText="1"/>
    </xf>
    <xf numFmtId="0" fontId="22" fillId="5" borderId="0" xfId="0" applyFont="1" applyFill="1" applyAlignment="1">
      <alignment vertical="center" wrapText="1"/>
    </xf>
    <xf numFmtId="0" fontId="22" fillId="5" borderId="70" xfId="0" applyFont="1" applyFill="1" applyBorder="1" applyAlignment="1">
      <alignment horizontal="left" vertical="center" wrapText="1"/>
    </xf>
    <xf numFmtId="0" fontId="21" fillId="0" borderId="0" xfId="0" applyFont="1" applyAlignment="1">
      <alignment horizontal="left" vertical="center" wrapText="1"/>
    </xf>
    <xf numFmtId="0" fontId="23" fillId="0" borderId="18" xfId="0" applyFont="1" applyBorder="1" applyAlignment="1">
      <alignment vertical="center" wrapText="1"/>
    </xf>
    <xf numFmtId="0" fontId="38" fillId="5" borderId="37" xfId="0" applyFont="1" applyFill="1" applyBorder="1" applyAlignment="1">
      <alignment horizontal="left" vertical="center" wrapText="1"/>
    </xf>
    <xf numFmtId="0" fontId="39" fillId="0" borderId="0" xfId="0" applyFont="1" applyAlignment="1">
      <alignment horizontal="left" vertical="center"/>
    </xf>
    <xf numFmtId="0" fontId="23" fillId="0" borderId="18" xfId="0" applyFont="1" applyBorder="1" applyAlignment="1">
      <alignment horizontal="left" vertical="center" wrapText="1"/>
    </xf>
    <xf numFmtId="0" fontId="23" fillId="0" borderId="17" xfId="0" applyFont="1" applyBorder="1" applyAlignment="1">
      <alignment horizontal="left" vertical="center" wrapText="1"/>
    </xf>
    <xf numFmtId="0" fontId="24" fillId="0" borderId="18" xfId="0" applyFont="1" applyBorder="1" applyAlignment="1">
      <alignment horizontal="left" vertical="center" wrapText="1"/>
    </xf>
    <xf numFmtId="0" fontId="47" fillId="11" borderId="0" xfId="0" applyFont="1" applyFill="1" applyAlignment="1">
      <alignment horizontal="left" vertical="center"/>
    </xf>
    <xf numFmtId="0" fontId="50" fillId="9" borderId="18" xfId="0" applyFont="1" applyFill="1" applyBorder="1" applyAlignment="1">
      <alignment vertical="center" wrapText="1"/>
    </xf>
    <xf numFmtId="0" fontId="49" fillId="9" borderId="18" xfId="0" applyFont="1" applyFill="1" applyBorder="1" applyAlignment="1">
      <alignment vertical="center" wrapText="1"/>
    </xf>
    <xf numFmtId="0" fontId="58" fillId="0" borderId="46" xfId="0" applyFont="1" applyBorder="1" applyAlignment="1">
      <alignment horizontal="left" vertical="center"/>
    </xf>
    <xf numFmtId="0" fontId="58" fillId="0" borderId="47" xfId="0" applyFont="1" applyBorder="1" applyAlignment="1">
      <alignment horizontal="left" vertical="center"/>
    </xf>
    <xf numFmtId="0" fontId="46" fillId="5" borderId="13" xfId="0" applyFont="1" applyFill="1" applyBorder="1" applyAlignment="1">
      <alignment horizontal="left" vertical="center" wrapText="1"/>
    </xf>
    <xf numFmtId="0" fontId="46" fillId="5" borderId="48" xfId="0" applyFont="1" applyFill="1" applyBorder="1" applyAlignment="1">
      <alignment horizontal="left" vertical="center" wrapText="1"/>
    </xf>
    <xf numFmtId="0" fontId="47" fillId="0" borderId="48" xfId="0" applyFont="1" applyBorder="1" applyAlignment="1">
      <alignment horizontal="left" vertical="center" wrapText="1"/>
    </xf>
    <xf numFmtId="0" fontId="47" fillId="0" borderId="49" xfId="0" applyFont="1" applyBorder="1" applyAlignment="1">
      <alignment horizontal="left" vertical="center" wrapText="1"/>
    </xf>
    <xf numFmtId="0" fontId="46" fillId="5" borderId="13" xfId="0" applyFont="1" applyFill="1" applyBorder="1" applyAlignment="1">
      <alignment horizontal="left" vertical="center"/>
    </xf>
    <xf numFmtId="0" fontId="46" fillId="5" borderId="48" xfId="0" applyFont="1" applyFill="1" applyBorder="1" applyAlignment="1">
      <alignment horizontal="left" vertical="center"/>
    </xf>
    <xf numFmtId="0" fontId="47" fillId="0" borderId="48" xfId="0" applyFont="1" applyBorder="1" applyAlignment="1">
      <alignment horizontal="left" vertical="center"/>
    </xf>
    <xf numFmtId="0" fontId="47" fillId="0" borderId="49" xfId="0" applyFont="1" applyBorder="1" applyAlignment="1">
      <alignment horizontal="left" vertical="center"/>
    </xf>
    <xf numFmtId="0" fontId="46" fillId="5" borderId="11" xfId="0" applyFont="1" applyFill="1" applyBorder="1" applyAlignment="1">
      <alignment horizontal="left" vertical="center" wrapText="1"/>
    </xf>
    <xf numFmtId="0" fontId="46" fillId="5" borderId="50" xfId="0" applyFont="1" applyFill="1" applyBorder="1" applyAlignment="1">
      <alignment horizontal="left" vertical="center" wrapText="1"/>
    </xf>
    <xf numFmtId="0" fontId="46" fillId="5" borderId="51" xfId="0" applyFont="1" applyFill="1" applyBorder="1" applyAlignment="1">
      <alignment horizontal="left" vertical="center" wrapText="1"/>
    </xf>
    <xf numFmtId="0" fontId="49" fillId="9" borderId="15" xfId="0" applyFont="1" applyFill="1" applyBorder="1" applyAlignment="1">
      <alignment horizontal="left" vertical="center" wrapText="1"/>
    </xf>
    <xf numFmtId="0" fontId="49" fillId="9" borderId="36" xfId="0" applyFont="1" applyFill="1" applyBorder="1" applyAlignment="1">
      <alignment horizontal="left" vertical="center" wrapText="1"/>
    </xf>
    <xf numFmtId="0" fontId="49" fillId="9" borderId="16" xfId="0" applyFont="1" applyFill="1" applyBorder="1" applyAlignment="1">
      <alignment horizontal="left" vertical="center" wrapText="1"/>
    </xf>
    <xf numFmtId="0" fontId="49" fillId="9" borderId="19" xfId="0" applyFont="1" applyFill="1" applyBorder="1" applyAlignment="1">
      <alignment horizontal="left" vertical="center" wrapText="1"/>
    </xf>
    <xf numFmtId="0" fontId="49" fillId="9" borderId="0" xfId="0" applyFont="1" applyFill="1" applyAlignment="1">
      <alignment horizontal="left" vertical="center" wrapText="1"/>
    </xf>
    <xf numFmtId="0" fontId="49" fillId="9" borderId="20" xfId="0" applyFont="1" applyFill="1" applyBorder="1" applyAlignment="1">
      <alignment horizontal="left" vertical="center" wrapText="1"/>
    </xf>
    <xf numFmtId="0" fontId="49" fillId="9" borderId="21" xfId="0" applyFont="1" applyFill="1" applyBorder="1" applyAlignment="1">
      <alignment horizontal="left" vertical="center" wrapText="1"/>
    </xf>
    <xf numFmtId="0" fontId="49" fillId="9" borderId="35" xfId="0" applyFont="1" applyFill="1" applyBorder="1" applyAlignment="1">
      <alignment horizontal="left" vertical="center" wrapText="1"/>
    </xf>
    <xf numFmtId="0" fontId="49" fillId="9" borderId="22" xfId="0" applyFont="1" applyFill="1" applyBorder="1" applyAlignment="1">
      <alignment horizontal="left" vertical="center" wrapText="1"/>
    </xf>
    <xf numFmtId="0" fontId="49" fillId="10" borderId="15" xfId="0" applyFont="1" applyFill="1" applyBorder="1" applyAlignment="1">
      <alignment horizontal="left" vertical="center" wrapText="1"/>
    </xf>
    <xf numFmtId="0" fontId="49" fillId="10" borderId="36" xfId="0" applyFont="1" applyFill="1" applyBorder="1" applyAlignment="1">
      <alignment horizontal="left" vertical="center" wrapText="1"/>
    </xf>
    <xf numFmtId="0" fontId="49" fillId="10" borderId="16" xfId="0" applyFont="1" applyFill="1" applyBorder="1" applyAlignment="1">
      <alignment horizontal="left" vertical="center" wrapText="1"/>
    </xf>
    <xf numFmtId="0" fontId="49" fillId="10" borderId="19" xfId="0" applyFont="1" applyFill="1" applyBorder="1" applyAlignment="1">
      <alignment horizontal="left" vertical="center" wrapText="1"/>
    </xf>
    <xf numFmtId="0" fontId="49" fillId="10" borderId="0" xfId="0" applyFont="1" applyFill="1" applyAlignment="1">
      <alignment horizontal="left" vertical="center" wrapText="1"/>
    </xf>
    <xf numFmtId="0" fontId="49" fillId="10" borderId="20" xfId="0" applyFont="1" applyFill="1" applyBorder="1" applyAlignment="1">
      <alignment horizontal="left" vertical="center" wrapText="1"/>
    </xf>
  </cellXfs>
  <cellStyles count="8">
    <cellStyle name="Hipervínculo" xfId="4" builtinId="8"/>
    <cellStyle name="Hyperlink" xfId="2" xr:uid="{00000000-000B-0000-0000-000008000000}"/>
    <cellStyle name="Millares" xfId="5" builtinId="3"/>
    <cellStyle name="Millares [0]" xfId="1" builtinId="6"/>
    <cellStyle name="Normal" xfId="0" builtinId="0"/>
    <cellStyle name="Normal 2" xfId="7" xr:uid="{E35B1AE5-FFB7-45FE-89F1-FB5A154CC7B6}"/>
    <cellStyle name="Normal 3" xfId="3" xr:uid="{140C34E5-C94B-4BAD-95CF-E9DE950B28C7}"/>
    <cellStyle name="Porcentaje" xfId="6" builtinId="5"/>
  </cellStyles>
  <dxfs count="0"/>
  <tableStyles count="0" defaultTableStyle="TableStyleMedium2" defaultPivotStyle="PivotStyleLight16"/>
  <colors>
    <mruColors>
      <color rgb="FF25165F"/>
      <color rgb="FF8200FF"/>
      <color rgb="FFDBEBF3"/>
      <color rgb="FF00A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microsoft.com/office/2017/06/relationships/rdRichValue" Target="richData/rdrichvalue.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microsoft.com/office/2017/06/relationships/rdRichValueStructure" Target="richData/rdrichvaluestructur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0/relationships/richValueRel" Target="richData/richValueRel.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svg"/><Relationship Id="rId1" Type="http://schemas.openxmlformats.org/officeDocument/2006/relationships/image" Target="../media/image15.png"/><Relationship Id="rId5" Type="http://schemas.openxmlformats.org/officeDocument/2006/relationships/hyperlink" Target="#' GRI'!A1"/><Relationship Id="rId4" Type="http://schemas.openxmlformats.org/officeDocument/2006/relationships/hyperlink" Target="#' SASB'!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14</xdr:col>
      <xdr:colOff>28575</xdr:colOff>
      <xdr:row>37</xdr:row>
      <xdr:rowOff>85725</xdr:rowOff>
    </xdr:to>
    <xdr:grpSp>
      <xdr:nvGrpSpPr>
        <xdr:cNvPr id="2" name="Group 2">
          <a:extLst>
            <a:ext uri="{FF2B5EF4-FFF2-40B4-BE49-F238E27FC236}">
              <a16:creationId xmlns:a16="http://schemas.microsoft.com/office/drawing/2014/main" id="{0D67F461-36AB-EC24-A28A-B7E456542AAA}"/>
            </a:ext>
          </a:extLst>
        </xdr:cNvPr>
        <xdr:cNvGrpSpPr>
          <a:grpSpLocks noChangeAspect="1"/>
        </xdr:cNvGrpSpPr>
      </xdr:nvGrpSpPr>
      <xdr:grpSpPr>
        <a:xfrm>
          <a:off x="0" y="19050"/>
          <a:ext cx="12760325" cy="7464425"/>
          <a:chOff x="63500" y="63500"/>
          <a:chExt cx="18288000" cy="11430000"/>
        </a:xfrm>
      </xdr:grpSpPr>
      <xdr:sp macro="" textlink="">
        <xdr:nvSpPr>
          <xdr:cNvPr id="3" name="Freeform 3">
            <a:extLst>
              <a:ext uri="{FF2B5EF4-FFF2-40B4-BE49-F238E27FC236}">
                <a16:creationId xmlns:a16="http://schemas.microsoft.com/office/drawing/2014/main" id="{0F1863A2-ADA0-2842-B50A-5695E0B8578E}"/>
              </a:ext>
            </a:extLst>
          </xdr:cNvPr>
          <xdr:cNvSpPr/>
        </xdr:nvSpPr>
        <xdr:spPr>
          <a:xfrm>
            <a:off x="63500" y="63500"/>
            <a:ext cx="2983484" cy="4082288"/>
          </a:xfrm>
          <a:custGeom>
            <a:avLst/>
            <a:gdLst/>
            <a:ahLst/>
            <a:cxnLst/>
            <a:rect l="l" t="t" r="r" b="b"/>
            <a:pathLst>
              <a:path w="2983484" h="4082288">
                <a:moveTo>
                  <a:pt x="0" y="0"/>
                </a:moveTo>
                <a:lnTo>
                  <a:pt x="0" y="4082288"/>
                </a:lnTo>
                <a:cubicBezTo>
                  <a:pt x="1478788" y="3151124"/>
                  <a:pt x="2547112" y="1682877"/>
                  <a:pt x="2983484" y="0"/>
                </a:cubicBez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4" name="Freeform 4">
            <a:extLst>
              <a:ext uri="{FF2B5EF4-FFF2-40B4-BE49-F238E27FC236}">
                <a16:creationId xmlns:a16="http://schemas.microsoft.com/office/drawing/2014/main" id="{568F52E9-1E72-C43A-1343-E772C7E0BD3F}"/>
              </a:ext>
            </a:extLst>
          </xdr:cNvPr>
          <xdr:cNvSpPr/>
        </xdr:nvSpPr>
        <xdr:spPr>
          <a:xfrm>
            <a:off x="63500" y="63500"/>
            <a:ext cx="6214491" cy="1868424"/>
          </a:xfrm>
          <a:custGeom>
            <a:avLst/>
            <a:gdLst/>
            <a:ahLst/>
            <a:cxnLst/>
            <a:rect l="l" t="t" r="r" b="b"/>
            <a:pathLst>
              <a:path w="6214491" h="1868424">
                <a:moveTo>
                  <a:pt x="0" y="0"/>
                </a:moveTo>
                <a:lnTo>
                  <a:pt x="0" y="425831"/>
                </a:lnTo>
                <a:lnTo>
                  <a:pt x="375539" y="1868424"/>
                </a:lnTo>
                <a:lnTo>
                  <a:pt x="6214491" y="349885"/>
                </a:lnTo>
                <a:lnTo>
                  <a:pt x="6123432"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5" name="Freeform 5">
            <a:extLst>
              <a:ext uri="{FF2B5EF4-FFF2-40B4-BE49-F238E27FC236}">
                <a16:creationId xmlns:a16="http://schemas.microsoft.com/office/drawing/2014/main" id="{CF0B07DC-F245-515B-2FDD-B9AFC4E50DCA}"/>
              </a:ext>
            </a:extLst>
          </xdr:cNvPr>
          <xdr:cNvSpPr/>
        </xdr:nvSpPr>
        <xdr:spPr>
          <a:xfrm>
            <a:off x="12257151" y="10445623"/>
            <a:ext cx="4128261" cy="1047877"/>
          </a:xfrm>
          <a:custGeom>
            <a:avLst/>
            <a:gdLst/>
            <a:ahLst/>
            <a:cxnLst/>
            <a:rect l="l" t="t" r="r" b="b"/>
            <a:pathLst>
              <a:path w="4128261" h="1047877">
                <a:moveTo>
                  <a:pt x="244729" y="0"/>
                </a:moveTo>
                <a:lnTo>
                  <a:pt x="0" y="1047877"/>
                </a:lnTo>
                <a:lnTo>
                  <a:pt x="4128261" y="1047877"/>
                </a:lnTo>
                <a:lnTo>
                  <a:pt x="244729"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sp macro="" textlink="">
        <xdr:nvSpPr>
          <xdr:cNvPr id="6" name="Freeform 6">
            <a:extLst>
              <a:ext uri="{FF2B5EF4-FFF2-40B4-BE49-F238E27FC236}">
                <a16:creationId xmlns:a16="http://schemas.microsoft.com/office/drawing/2014/main" id="{3CF38E4D-5479-4F8B-B9C7-C48826987F13}"/>
              </a:ext>
            </a:extLst>
          </xdr:cNvPr>
          <xdr:cNvSpPr/>
        </xdr:nvSpPr>
        <xdr:spPr>
          <a:xfrm>
            <a:off x="15854426" y="6657594"/>
            <a:ext cx="2497074" cy="4835906"/>
          </a:xfrm>
          <a:custGeom>
            <a:avLst/>
            <a:gdLst/>
            <a:ahLst/>
            <a:cxnLst/>
            <a:rect l="l" t="t" r="r" b="b"/>
            <a:pathLst>
              <a:path w="2497074" h="4835906">
                <a:moveTo>
                  <a:pt x="0" y="4835906"/>
                </a:moveTo>
                <a:lnTo>
                  <a:pt x="2497074" y="4835906"/>
                </a:lnTo>
                <a:lnTo>
                  <a:pt x="2497074" y="0"/>
                </a:lnTo>
                <a:close/>
              </a:path>
            </a:pathLst>
          </a:custGeom>
          <a:solidFill>
            <a:srgbClr val="00B1FF"/>
          </a:solid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grpSp>
    <xdr:clientData/>
  </xdr:twoCellAnchor>
  <xdr:twoCellAnchor>
    <xdr:from>
      <xdr:col>11</xdr:col>
      <xdr:colOff>696452</xdr:colOff>
      <xdr:row>1</xdr:row>
      <xdr:rowOff>0</xdr:rowOff>
    </xdr:from>
    <xdr:to>
      <xdr:col>14</xdr:col>
      <xdr:colOff>90850</xdr:colOff>
      <xdr:row>2</xdr:row>
      <xdr:rowOff>122904</xdr:rowOff>
    </xdr:to>
    <xdr:sp macro="" textlink="">
      <xdr:nvSpPr>
        <xdr:cNvPr id="9" name="Freeform 3">
          <a:extLst>
            <a:ext uri="{FF2B5EF4-FFF2-40B4-BE49-F238E27FC236}">
              <a16:creationId xmlns:a16="http://schemas.microsoft.com/office/drawing/2014/main" id="{2571DED5-1CDE-A049-BCE7-0BA24342C097}"/>
            </a:ext>
          </a:extLst>
        </xdr:cNvPr>
        <xdr:cNvSpPr/>
      </xdr:nvSpPr>
      <xdr:spPr>
        <a:xfrm>
          <a:off x="10528710" y="204839"/>
          <a:ext cx="1852463" cy="327742"/>
        </a:xfrm>
        <a:custGeom>
          <a:avLst/>
          <a:gdLst/>
          <a:ahLst/>
          <a:cxnLst/>
          <a:rect l="l" t="t" r="r" b="b"/>
          <a:pathLst>
            <a:path w="1751619" h="282978">
              <a:moveTo>
                <a:pt x="0" y="0"/>
              </a:moveTo>
              <a:lnTo>
                <a:pt x="1751619" y="0"/>
              </a:lnTo>
              <a:lnTo>
                <a:pt x="1751619" y="282978"/>
              </a:lnTo>
              <a:lnTo>
                <a:pt x="0" y="282978"/>
              </a:lnTo>
              <a:lnTo>
                <a:pt x="0" y="0"/>
              </a:lnTo>
              <a:close/>
            </a:path>
          </a:pathLst>
        </a:custGeom>
        <a:blipFill>
          <a:blip xmlns:r="http://schemas.openxmlformats.org/officeDocument/2006/relationships" r:embed="rId1">
            <a:extLst>
              <a:ext uri="{96DAC541-7B7A-43D3-8B79-37D633B846F1}">
                <asvg:svgBlip xmlns:asvg="http://schemas.microsoft.com/office/drawing/2016/SVG/main" r:embed="rId2"/>
              </a:ext>
            </a:extLst>
          </a:blip>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L"/>
        </a:p>
      </xdr:txBody>
    </xdr:sp>
    <xdr:clientData/>
  </xdr:twoCellAnchor>
  <xdr:twoCellAnchor>
    <xdr:from>
      <xdr:col>2</xdr:col>
      <xdr:colOff>180975</xdr:colOff>
      <xdr:row>24</xdr:row>
      <xdr:rowOff>190500</xdr:rowOff>
    </xdr:from>
    <xdr:to>
      <xdr:col>3</xdr:col>
      <xdr:colOff>581025</xdr:colOff>
      <xdr:row>28</xdr:row>
      <xdr:rowOff>28575</xdr:rowOff>
    </xdr:to>
    <xdr:sp macro="" textlink="">
      <xdr:nvSpPr>
        <xdr:cNvPr id="7" name="Rectángulo redondeado 6">
          <a:hlinkClick xmlns:r="http://schemas.openxmlformats.org/officeDocument/2006/relationships" r:id="rId3"/>
          <a:extLst>
            <a:ext uri="{FF2B5EF4-FFF2-40B4-BE49-F238E27FC236}">
              <a16:creationId xmlns:a16="http://schemas.microsoft.com/office/drawing/2014/main" id="{22E7BB79-E63B-9132-4058-BC2E9FE948FF}"/>
            </a:ext>
            <a:ext uri="{147F2762-F138-4A5C-976F-8EAC2B608ADB}">
              <a16:predDERef xmlns:a16="http://schemas.microsoft.com/office/drawing/2014/main" pred="{2571DED5-1CDE-A049-BCE7-0BA24342C097}"/>
            </a:ext>
          </a:extLst>
        </xdr:cNvPr>
        <xdr:cNvSpPr/>
      </xdr:nvSpPr>
      <xdr:spPr>
        <a:xfrm>
          <a:off x="1857375" y="4991100"/>
          <a:ext cx="1857375" cy="638175"/>
        </a:xfrm>
        <a:prstGeom prst="roundRect">
          <a:avLst/>
        </a:prstGeom>
        <a:solidFill>
          <a:srgbClr val="25165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i="0">
              <a:solidFill>
                <a:schemeClr val="lt1"/>
              </a:solidFill>
              <a:latin typeface="+mn-lt"/>
              <a:ea typeface="+mn-lt"/>
              <a:cs typeface="+mn-lt"/>
            </a:rPr>
            <a:t>Índice</a:t>
          </a:r>
        </a:p>
      </xdr:txBody>
    </xdr:sp>
    <xdr:clientData/>
  </xdr:twoCellAnchor>
  <xdr:twoCellAnchor>
    <xdr:from>
      <xdr:col>4</xdr:col>
      <xdr:colOff>219485</xdr:colOff>
      <xdr:row>25</xdr:row>
      <xdr:rowOff>1331</xdr:rowOff>
    </xdr:from>
    <xdr:to>
      <xdr:col>6</xdr:col>
      <xdr:colOff>114710</xdr:colOff>
      <xdr:row>28</xdr:row>
      <xdr:rowOff>10856</xdr:rowOff>
    </xdr:to>
    <xdr:sp macro="" textlink="">
      <xdr:nvSpPr>
        <xdr:cNvPr id="8" name="Rectángulo redondeado 7">
          <a:hlinkClick xmlns:r="http://schemas.openxmlformats.org/officeDocument/2006/relationships" r:id="rId4"/>
          <a:extLst>
            <a:ext uri="{FF2B5EF4-FFF2-40B4-BE49-F238E27FC236}">
              <a16:creationId xmlns:a16="http://schemas.microsoft.com/office/drawing/2014/main" id="{4CDCDAD3-805B-F007-8D1E-4F5B7BD73354}"/>
            </a:ext>
            <a:ext uri="{147F2762-F138-4A5C-976F-8EAC2B608ADB}">
              <a16:predDERef xmlns:a16="http://schemas.microsoft.com/office/drawing/2014/main" pred="{22E7BB79-E63B-9132-4058-BC2E9FE948FF}"/>
            </a:ext>
          </a:extLst>
        </xdr:cNvPr>
        <xdr:cNvSpPr/>
      </xdr:nvSpPr>
      <xdr:spPr>
        <a:xfrm>
          <a:off x="4103227" y="4917460"/>
          <a:ext cx="1910838" cy="599461"/>
        </a:xfrm>
        <a:prstGeom prst="roundRect">
          <a:avLst/>
        </a:prstGeom>
        <a:solidFill>
          <a:srgbClr val="82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a:solidFill>
                <a:schemeClr val="lt1"/>
              </a:solidFill>
              <a:latin typeface="+mn-lt"/>
              <a:ea typeface="+mn-lt"/>
              <a:cs typeface="+mn-lt"/>
            </a:rPr>
            <a:t>SASB </a:t>
          </a:r>
        </a:p>
      </xdr:txBody>
    </xdr:sp>
    <xdr:clientData/>
  </xdr:twoCellAnchor>
  <xdr:twoCellAnchor>
    <xdr:from>
      <xdr:col>6</xdr:col>
      <xdr:colOff>419100</xdr:colOff>
      <xdr:row>25</xdr:row>
      <xdr:rowOff>19050</xdr:rowOff>
    </xdr:from>
    <xdr:to>
      <xdr:col>8</xdr:col>
      <xdr:colOff>914400</xdr:colOff>
      <xdr:row>28</xdr:row>
      <xdr:rowOff>47625</xdr:rowOff>
    </xdr:to>
    <xdr:sp macro="" textlink="">
      <xdr:nvSpPr>
        <xdr:cNvPr id="10" name="Rectángulo redondeado 9">
          <a:hlinkClick xmlns:r="http://schemas.openxmlformats.org/officeDocument/2006/relationships" r:id="rId5"/>
          <a:extLst>
            <a:ext uri="{FF2B5EF4-FFF2-40B4-BE49-F238E27FC236}">
              <a16:creationId xmlns:a16="http://schemas.microsoft.com/office/drawing/2014/main" id="{5D6763AD-7BCF-3E60-AF1A-A910A9CAC61D}"/>
            </a:ext>
            <a:ext uri="{147F2762-F138-4A5C-976F-8EAC2B608ADB}">
              <a16:predDERef xmlns:a16="http://schemas.microsoft.com/office/drawing/2014/main" pred="{4CDCDAD3-805B-F007-8D1E-4F5B7BD73354}"/>
            </a:ext>
          </a:extLst>
        </xdr:cNvPr>
        <xdr:cNvSpPr/>
      </xdr:nvSpPr>
      <xdr:spPr>
        <a:xfrm>
          <a:off x="6324600" y="5219700"/>
          <a:ext cx="1971675" cy="628650"/>
        </a:xfrm>
        <a:prstGeom prst="roundRect">
          <a:avLst/>
        </a:prstGeom>
        <a:solidFill>
          <a:srgbClr val="00AC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1400">
              <a:solidFill>
                <a:schemeClr val="lt1"/>
              </a:solidFill>
              <a:latin typeface="+mn-lt"/>
              <a:ea typeface="+mn-lt"/>
              <a:cs typeface="+mn-lt"/>
            </a:rPr>
            <a:t>GRI </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4">
  <rv s="0">
    <v>0</v>
    <v>5</v>
  </rv>
  <rv s="0">
    <v>1</v>
    <v>5</v>
  </rv>
  <rv s="0">
    <v>2</v>
    <v>5</v>
  </rv>
  <rv s="0">
    <v>3</v>
    <v>5</v>
  </rv>
  <rv s="0">
    <v>4</v>
    <v>5</v>
  </rv>
  <rv s="0">
    <v>5</v>
    <v>5</v>
  </rv>
  <rv s="0">
    <v>6</v>
    <v>5</v>
  </rv>
  <rv s="0">
    <v>7</v>
    <v>5</v>
  </rv>
  <rv s="0">
    <v>8</v>
    <v>5</v>
  </rv>
  <rv s="0">
    <v>9</v>
    <v>5</v>
  </rv>
  <rv s="0">
    <v>10</v>
    <v>5</v>
  </rv>
  <rv s="0">
    <v>11</v>
    <v>5</v>
  </rv>
  <rv s="0">
    <v>12</v>
    <v>5</v>
  </rv>
  <rv s="0">
    <v>13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cencosud.com/cencosud/site/docs/20220616/20220616182741/po_031_politica_corporativa_de_gestion_de_riesgos_cencosud_23122021_esp.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cencomalls.com/sites/cencomallscom/files/2025-01/Pol%C3%ADtica%20Corporativa%20Anticorrupci%C3%B3n%20Cenco%20Malls.pdf" TargetMode="External"/><Relationship Id="rId2" Type="http://schemas.openxmlformats.org/officeDocument/2006/relationships/hyperlink" Target="https://www.cencomalls.com/sites/cencomallscom/files/2026-04/MI%202025%20Cenco%20Malls%20SA.pdf" TargetMode="External"/><Relationship Id="rId1" Type="http://schemas.openxmlformats.org/officeDocument/2006/relationships/hyperlink" Target="https://www.cencosud.com/cencosud/site/docs/20220310/20220310131643/codigo_cencosud_digital_espanol_.pdf" TargetMode="External"/><Relationship Id="rId4" Type="http://schemas.openxmlformats.org/officeDocument/2006/relationships/hyperlink" Target="https://unglobalcompact.org/what-is-gc/participants/184538-Cenco-Mal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cencomalls.com/sites/cencomallscom/files/2025-06/ESP_Politica%20Integrada%20SGA%20y%20EE_%20Cenco%20Malls%20y%20Administradora_.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encomalls.com/sites/cencomallscom/files/2025-06/ESP_Politica%20DEI_CENCOMALLS.pdf" TargetMode="External"/><Relationship Id="rId1" Type="http://schemas.openxmlformats.org/officeDocument/2006/relationships/hyperlink" Target="https://stg.cencomalls.com/sites/cencomallscom/files/2025-06/Codigo-Cenco-Malls-Digital-Espanol.pdf"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cencosud.com/cencosud/site/docs/20251210/20251210162119/po_112_politica_de_derechos_humanos_cencosud_reg_vf_17_11_2025_espanol.pdf" TargetMode="External"/><Relationship Id="rId2" Type="http://schemas.openxmlformats.org/officeDocument/2006/relationships/hyperlink" Target="https://www.cencosud.com/cencosud/site/docs/20251210/20251210162119/po_112_politica_de_derechos_humanos_cencosud_reg_vf_17_11_2025_espanol.pdf" TargetMode="External"/><Relationship Id="rId1" Type="http://schemas.openxmlformats.org/officeDocument/2006/relationships/hyperlink" Target="https://www.cencosud.com/cencosud/site/docs/20251210/20251210162119/po_112_politica_de_derechos_humanos_cencosud_reg_vf_17_11_2025_espanol.pdf" TargetMode="External"/><Relationship Id="rId6" Type="http://schemas.openxmlformats.org/officeDocument/2006/relationships/hyperlink" Target="https://www.cencomalls.com/sites/cencomallscom/files/2025-06/ESP_Politica%20DEI_CENCOMALLS.pdf" TargetMode="External"/><Relationship Id="rId5" Type="http://schemas.openxmlformats.org/officeDocument/2006/relationships/hyperlink" Target="https://www.cencosud.com/cencosud/site/docs/20251210/20251210162119/po_112_politica_de_derechos_humanos_cencosud_reg_vf_17_11_2025_espanol.pdf" TargetMode="External"/><Relationship Id="rId4" Type="http://schemas.openxmlformats.org/officeDocument/2006/relationships/hyperlink" Target="https://www.cencomalls.com/sites/cencomallscom/files/2025-06/ESP_Politica%20Sostenibilidad%20Cenco%20Malls.pdf"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www.cencomalls.com/sites/cencomallscom/files/2025-05/SHO-POL-SSO%20-%20ADM.%20CC%20CENCOSUD%20SPA%202025%20V.2.pdf" TargetMode="External"/><Relationship Id="rId1" Type="http://schemas.openxmlformats.org/officeDocument/2006/relationships/hyperlink" Target="https://www.cencomalls.com/sites/cencomallscom/files/2025-05/SHO-POL-SSO%20-%20ADM.%20CC%20CENCOSUD%20SPA%202025%20V.2.pdf" TargetMode="External"/></Relationships>
</file>

<file path=xl/worksheets/_rels/sheet26.xml.rels><?xml version="1.0" encoding="UTF-8" standalone="yes"?>
<Relationships xmlns="http://schemas.openxmlformats.org/package/2006/relationships"><Relationship Id="rId13" Type="http://schemas.openxmlformats.org/officeDocument/2006/relationships/hyperlink" Target="https://cencomalls.com/sites/cencomallscom/files/2026-04/MI%202025%20Cenco%20Malls%20SA.pdf" TargetMode="External"/><Relationship Id="rId18" Type="http://schemas.openxmlformats.org/officeDocument/2006/relationships/hyperlink" Target="https://cencomalls.com/sites/cencomallscom/files/2026-04/MI%202025%20Cenco%20Malls%20SA.pdf" TargetMode="External"/><Relationship Id="rId26" Type="http://schemas.openxmlformats.org/officeDocument/2006/relationships/hyperlink" Target="https://cencomalls.com/sites/cencomallscom/files/2026-04/MI%202025%20Cenco%20Malls%20SA.pdf" TargetMode="External"/><Relationship Id="rId3" Type="http://schemas.openxmlformats.org/officeDocument/2006/relationships/hyperlink" Target="https://cencomalls.com/sites/cencomallscom/files/2026-04/MI%202025%20Cenco%20Malls%20SA.pdf" TargetMode="External"/><Relationship Id="rId21" Type="http://schemas.openxmlformats.org/officeDocument/2006/relationships/hyperlink" Target="https://cencomalls.com/sites/cencomallscom/files/2026-04/MI%202025%20Cenco%20Malls%20SA.pdf" TargetMode="External"/><Relationship Id="rId34" Type="http://schemas.openxmlformats.org/officeDocument/2006/relationships/hyperlink" Target="https://cencomalls.com/sites/cencomallscom/files/2026-04/MI%202025%20Cenco%20Malls%20SA.pdf" TargetMode="External"/><Relationship Id="rId7" Type="http://schemas.openxmlformats.org/officeDocument/2006/relationships/hyperlink" Target="https://cencomalls.com/sites/cencomallscom/files/2026-04/MI%202025%20Cenco%20Malls%20SA.pdf" TargetMode="External"/><Relationship Id="rId12" Type="http://schemas.openxmlformats.org/officeDocument/2006/relationships/hyperlink" Target="https://cencomalls.com/sites/cencomallscom/files/2026-04/MI%202025%20Cenco%20Malls%20SA.pdf" TargetMode="External"/><Relationship Id="rId17" Type="http://schemas.openxmlformats.org/officeDocument/2006/relationships/hyperlink" Target="https://cencomalls.com/sites/cencomallscom/files/2026-04/MI%202025%20Cenco%20Malls%20SA.pdf" TargetMode="External"/><Relationship Id="rId25" Type="http://schemas.openxmlformats.org/officeDocument/2006/relationships/hyperlink" Target="https://cencomalls.com/sites/cencomallscom/files/2026-04/MI%202025%20Cenco%20Malls%20SA.pdf" TargetMode="External"/><Relationship Id="rId33" Type="http://schemas.openxmlformats.org/officeDocument/2006/relationships/hyperlink" Target="https://cencomalls.com/sites/cencomallscom/files/2026-04/MI%202025%20Cenco%20Malls%20SA.pdf" TargetMode="External"/><Relationship Id="rId2" Type="http://schemas.openxmlformats.org/officeDocument/2006/relationships/hyperlink" Target="https://cencomalls.com/sites/cencomallscom/files/2026-04/MI%202025%20Cenco%20Malls%20SA.pdf" TargetMode="External"/><Relationship Id="rId16" Type="http://schemas.openxmlformats.org/officeDocument/2006/relationships/hyperlink" Target="https://cencomalls.com/sites/cencomallscom/files/2026-04/MI%202025%20Cenco%20Malls%20SA.pdf" TargetMode="External"/><Relationship Id="rId20" Type="http://schemas.openxmlformats.org/officeDocument/2006/relationships/hyperlink" Target="https://cencomalls.com/sites/cencomallscom/files/2026-04/MI%202025%20Cenco%20Malls%20SA.pdf" TargetMode="External"/><Relationship Id="rId29" Type="http://schemas.openxmlformats.org/officeDocument/2006/relationships/hyperlink" Target="https://cencomalls.com/sites/cencomallscom/files/2026-04/MI%202025%20Cenco%20Malls%20SA.pdf" TargetMode="External"/><Relationship Id="rId1" Type="http://schemas.openxmlformats.org/officeDocument/2006/relationships/hyperlink" Target="https://cencomalls.com/sites/cencomallscom/files/2026-04/MI%202025%20Cenco%20Malls%20SA.pdf" TargetMode="External"/><Relationship Id="rId6" Type="http://schemas.openxmlformats.org/officeDocument/2006/relationships/hyperlink" Target="https://cencomalls.com/sites/cencomallscom/files/2026-04/MI%202025%20Cenco%20Malls%20SA.pdf" TargetMode="External"/><Relationship Id="rId11" Type="http://schemas.openxmlformats.org/officeDocument/2006/relationships/hyperlink" Target="https://cencomalls.com/sites/cencomallscom/files/2026-04/MI%202025%20Cenco%20Malls%20SA.pdf" TargetMode="External"/><Relationship Id="rId24" Type="http://schemas.openxmlformats.org/officeDocument/2006/relationships/hyperlink" Target="https://cencomalls.com/sites/cencomallscom/files/2026-04/MI%202025%20Cenco%20Malls%20SA.pdf" TargetMode="External"/><Relationship Id="rId32" Type="http://schemas.openxmlformats.org/officeDocument/2006/relationships/hyperlink" Target="https://cencomalls.com/sites/cencomallscom/files/2026-04/MI%202025%20Cenco%20Malls%20SA.pdf" TargetMode="External"/><Relationship Id="rId5" Type="http://schemas.openxmlformats.org/officeDocument/2006/relationships/hyperlink" Target="https://cencomalls.com/sites/cencomallscom/files/2026-04/MI%202025%20Cenco%20Malls%20SA.pdf" TargetMode="External"/><Relationship Id="rId15" Type="http://schemas.openxmlformats.org/officeDocument/2006/relationships/hyperlink" Target="https://cencomalls.com/sites/cencomallscom/files/2026-04/MI%202025%20Cenco%20Malls%20SA.pdf" TargetMode="External"/><Relationship Id="rId23" Type="http://schemas.openxmlformats.org/officeDocument/2006/relationships/hyperlink" Target="https://cencomalls.com/sites/cencomallscom/files/2026-04/MI%202025%20Cenco%20Malls%20SA.pdf" TargetMode="External"/><Relationship Id="rId28" Type="http://schemas.openxmlformats.org/officeDocument/2006/relationships/hyperlink" Target="https://cencomalls.com/sites/cencomallscom/files/2026-04/MI%202025%20Cenco%20Malls%20SA.pdf" TargetMode="External"/><Relationship Id="rId10" Type="http://schemas.openxmlformats.org/officeDocument/2006/relationships/hyperlink" Target="https://cencomalls.com/sites/cencomallscom/files/2026-04/MI%202025%20Cenco%20Malls%20SA.pdf" TargetMode="External"/><Relationship Id="rId19" Type="http://schemas.openxmlformats.org/officeDocument/2006/relationships/hyperlink" Target="https://cencomalls.com/sites/cencomallscom/files/2026-04/MI%202025%20Cenco%20Malls%20SA.pdf" TargetMode="External"/><Relationship Id="rId31" Type="http://schemas.openxmlformats.org/officeDocument/2006/relationships/hyperlink" Target="https://cencomalls.com/sites/cencomallscom/files/2026-04/MI%202025%20Cenco%20Malls%20SA.pdf" TargetMode="External"/><Relationship Id="rId4" Type="http://schemas.openxmlformats.org/officeDocument/2006/relationships/hyperlink" Target="https://cencomalls.com/sites/cencomallscom/files/2026-04/MI%202025%20Cenco%20Malls%20SA.pdf" TargetMode="External"/><Relationship Id="rId9" Type="http://schemas.openxmlformats.org/officeDocument/2006/relationships/hyperlink" Target="https://cencomalls.com/sites/cencomallscom/files/2026-04/MI%202025%20Cenco%20Malls%20SA.pdf" TargetMode="External"/><Relationship Id="rId14" Type="http://schemas.openxmlformats.org/officeDocument/2006/relationships/hyperlink" Target="https://cencomalls.com/sites/cencomallscom/files/2026-04/MI%202025%20Cenco%20Malls%20SA.pdf" TargetMode="External"/><Relationship Id="rId22" Type="http://schemas.openxmlformats.org/officeDocument/2006/relationships/hyperlink" Target="https://cencomalls.com/sites/cencomallscom/files/2026-04/MI%202025%20Cenco%20Malls%20SA.pdf" TargetMode="External"/><Relationship Id="rId27" Type="http://schemas.openxmlformats.org/officeDocument/2006/relationships/hyperlink" Target="https://cencomalls.com/sites/cencomallscom/files/2026-04/MI%202025%20Cenco%20Malls%20SA.pdf" TargetMode="External"/><Relationship Id="rId30" Type="http://schemas.openxmlformats.org/officeDocument/2006/relationships/hyperlink" Target="https://cencomalls.com/sites/cencomallscom/files/2026-04/MI%202025%20Cenco%20Malls%20SA.pdf" TargetMode="External"/><Relationship Id="rId35" Type="http://schemas.openxmlformats.org/officeDocument/2006/relationships/hyperlink" Target="https://cencomalls.com/sites/cencomallscom/files/2026-04/MI%202025%20Cenco%20Malls%20SA.pdf" TargetMode="External"/><Relationship Id="rId8" Type="http://schemas.openxmlformats.org/officeDocument/2006/relationships/hyperlink" Target="https://cencomalls.com/sites/cencomallscom/files/2026-04/MI%202025%20Cenco%20Malls%20S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49D5-B10C-C44A-AF0C-79C5FA1616E7}">
  <dimension ref="A1:W87"/>
  <sheetViews>
    <sheetView showGridLines="0" topLeftCell="A6" workbookViewId="0">
      <selection activeCell="Q19" sqref="Q19"/>
    </sheetView>
  </sheetViews>
  <sheetFormatPr baseColWidth="10" defaultColWidth="11" defaultRowHeight="15.75" customHeight="1"/>
  <cols>
    <col min="3" max="3" width="19.08203125" customWidth="1"/>
    <col min="4" max="4" width="9.83203125" customWidth="1"/>
    <col min="5" max="5" width="26.5" customWidth="1"/>
    <col min="6" max="6" width="0" hidden="1" customWidth="1"/>
    <col min="7" max="7" width="8.33203125" customWidth="1"/>
    <col min="9" max="9" width="15.25" customWidth="1"/>
    <col min="16" max="23" width="11" style="3"/>
  </cols>
  <sheetData>
    <row r="1" spans="1:15" ht="15.75" customHeight="1">
      <c r="A1" s="1"/>
      <c r="B1" s="1"/>
      <c r="C1" s="1"/>
      <c r="D1" s="1"/>
      <c r="E1" s="1"/>
      <c r="F1" s="1"/>
      <c r="G1" s="1"/>
      <c r="H1" s="1"/>
      <c r="I1" s="1"/>
      <c r="J1" s="1"/>
      <c r="K1" s="1"/>
      <c r="L1" s="1"/>
      <c r="M1" s="1"/>
      <c r="N1" s="1"/>
      <c r="O1" s="1"/>
    </row>
    <row r="2" spans="1:15" ht="15.75" customHeight="1">
      <c r="A2" s="1"/>
      <c r="B2" s="1"/>
      <c r="C2" s="1"/>
      <c r="D2" s="1"/>
      <c r="E2" s="1"/>
      <c r="F2" s="1"/>
      <c r="G2" s="1"/>
      <c r="H2" s="1"/>
      <c r="I2" s="1"/>
      <c r="J2" s="1"/>
      <c r="K2" s="1"/>
      <c r="L2" s="1"/>
      <c r="M2" s="593"/>
      <c r="N2" s="593"/>
      <c r="O2" s="593"/>
    </row>
    <row r="3" spans="1:15" ht="15.75" customHeight="1">
      <c r="A3" s="1"/>
      <c r="B3" s="1"/>
      <c r="C3" s="1"/>
      <c r="D3" s="1"/>
      <c r="E3" s="1"/>
      <c r="F3" s="1"/>
      <c r="G3" s="1"/>
      <c r="H3" s="1"/>
      <c r="I3" s="1"/>
      <c r="J3" s="1"/>
      <c r="K3" s="1"/>
      <c r="L3" s="1"/>
      <c r="M3" s="593"/>
      <c r="N3" s="593"/>
      <c r="O3" s="593"/>
    </row>
    <row r="4" spans="1:15" ht="15.75" customHeight="1">
      <c r="A4" s="1"/>
      <c r="B4" s="1"/>
      <c r="C4" s="1"/>
      <c r="D4" s="1"/>
      <c r="E4" s="1"/>
      <c r="F4" s="1"/>
      <c r="G4" s="1"/>
      <c r="H4" s="1"/>
      <c r="I4" s="1"/>
      <c r="J4" s="1"/>
      <c r="K4" s="1"/>
      <c r="L4" s="1"/>
      <c r="M4" s="593"/>
      <c r="N4" s="593"/>
      <c r="O4" s="593"/>
    </row>
    <row r="5" spans="1:15" ht="15.75" customHeight="1">
      <c r="A5" s="1"/>
      <c r="O5" s="1"/>
    </row>
    <row r="6" spans="1:15" ht="15.75" customHeight="1">
      <c r="A6" s="1"/>
      <c r="O6" s="1"/>
    </row>
    <row r="7" spans="1:15" ht="15.75" customHeight="1">
      <c r="A7" s="1"/>
      <c r="O7" s="1"/>
    </row>
    <row r="8" spans="1:15" ht="15.75" customHeight="1">
      <c r="A8" s="1"/>
      <c r="O8" s="1"/>
    </row>
    <row r="9" spans="1:15" ht="15.75" customHeight="1">
      <c r="A9" s="1"/>
      <c r="O9" s="1"/>
    </row>
    <row r="10" spans="1:15" ht="15.75" customHeight="1">
      <c r="A10" s="1"/>
      <c r="O10" s="1"/>
    </row>
    <row r="11" spans="1:15" ht="15.75" customHeight="1">
      <c r="A11" s="1"/>
      <c r="O11" s="1"/>
    </row>
    <row r="12" spans="1:15" ht="15.75" customHeight="1">
      <c r="A12" s="1"/>
      <c r="O12" s="1"/>
    </row>
    <row r="13" spans="1:15" ht="15.75" customHeight="1">
      <c r="A13" s="1"/>
      <c r="C13" s="594" t="s">
        <v>0</v>
      </c>
      <c r="D13" s="595"/>
      <c r="E13" s="595"/>
      <c r="F13" s="595"/>
      <c r="G13" s="595"/>
      <c r="H13" s="595"/>
      <c r="I13" s="595"/>
      <c r="J13" s="595"/>
      <c r="K13" s="595"/>
      <c r="L13" s="595"/>
      <c r="O13" s="1"/>
    </row>
    <row r="14" spans="1:15" ht="15.75" customHeight="1">
      <c r="A14" s="1"/>
      <c r="C14" s="595"/>
      <c r="D14" s="595"/>
      <c r="E14" s="595"/>
      <c r="F14" s="595"/>
      <c r="G14" s="595"/>
      <c r="H14" s="595"/>
      <c r="I14" s="595"/>
      <c r="J14" s="595"/>
      <c r="K14" s="595"/>
      <c r="L14" s="595"/>
      <c r="O14" s="1"/>
    </row>
    <row r="15" spans="1:15" ht="15.75" customHeight="1">
      <c r="A15" s="1"/>
      <c r="C15" s="595"/>
      <c r="D15" s="595"/>
      <c r="E15" s="595"/>
      <c r="F15" s="595"/>
      <c r="G15" s="595"/>
      <c r="H15" s="595"/>
      <c r="I15" s="595"/>
      <c r="J15" s="595"/>
      <c r="K15" s="595"/>
      <c r="L15" s="595"/>
      <c r="O15" s="1"/>
    </row>
    <row r="16" spans="1:15" ht="15.75" customHeight="1">
      <c r="A16" s="1"/>
      <c r="C16" s="595"/>
      <c r="D16" s="595"/>
      <c r="E16" s="595"/>
      <c r="F16" s="595"/>
      <c r="G16" s="595"/>
      <c r="H16" s="595"/>
      <c r="I16" s="595"/>
      <c r="J16" s="595"/>
      <c r="K16" s="595"/>
      <c r="L16" s="595"/>
      <c r="O16" s="1"/>
    </row>
    <row r="17" spans="1:15" ht="15.75" customHeight="1">
      <c r="A17" s="1"/>
      <c r="C17" s="595"/>
      <c r="D17" s="595"/>
      <c r="E17" s="595"/>
      <c r="F17" s="595"/>
      <c r="G17" s="595"/>
      <c r="H17" s="595"/>
      <c r="I17" s="595"/>
      <c r="J17" s="595"/>
      <c r="K17" s="595"/>
      <c r="L17" s="595"/>
      <c r="O17" s="1"/>
    </row>
    <row r="18" spans="1:15" ht="15.75" customHeight="1">
      <c r="A18" s="1"/>
      <c r="C18" s="595"/>
      <c r="D18" s="595"/>
      <c r="E18" s="595"/>
      <c r="F18" s="595"/>
      <c r="G18" s="595"/>
      <c r="H18" s="595"/>
      <c r="I18" s="595"/>
      <c r="J18" s="595"/>
      <c r="K18" s="595"/>
      <c r="L18" s="595"/>
      <c r="O18" s="1"/>
    </row>
    <row r="19" spans="1:15" ht="15.75" customHeight="1">
      <c r="A19" s="1"/>
      <c r="C19" s="595"/>
      <c r="D19" s="595"/>
      <c r="E19" s="595"/>
      <c r="F19" s="595"/>
      <c r="G19" s="595"/>
      <c r="H19" s="595"/>
      <c r="I19" s="595"/>
      <c r="J19" s="595"/>
      <c r="K19" s="595"/>
      <c r="L19" s="595"/>
      <c r="O19" s="1"/>
    </row>
    <row r="20" spans="1:15" ht="15.75" customHeight="1">
      <c r="A20" s="1"/>
      <c r="C20" s="595"/>
      <c r="D20" s="595"/>
      <c r="E20" s="595"/>
      <c r="F20" s="595"/>
      <c r="G20" s="595"/>
      <c r="H20" s="595"/>
      <c r="I20" s="595"/>
      <c r="J20" s="595"/>
      <c r="K20" s="595"/>
      <c r="L20" s="595"/>
      <c r="O20" s="1"/>
    </row>
    <row r="21" spans="1:15" ht="15.75" customHeight="1">
      <c r="A21" s="1"/>
      <c r="C21" s="596" t="s">
        <v>1</v>
      </c>
      <c r="D21" s="596"/>
      <c r="E21" s="596"/>
      <c r="F21" s="596"/>
      <c r="G21" s="596"/>
      <c r="H21" s="596"/>
      <c r="I21" s="596"/>
      <c r="J21" s="596"/>
      <c r="K21" s="596"/>
      <c r="L21" s="596"/>
      <c r="O21" s="1"/>
    </row>
    <row r="22" spans="1:15" ht="15.75" customHeight="1">
      <c r="A22" s="1"/>
      <c r="C22" s="596"/>
      <c r="D22" s="596"/>
      <c r="E22" s="596"/>
      <c r="F22" s="596"/>
      <c r="G22" s="596"/>
      <c r="H22" s="596"/>
      <c r="I22" s="596"/>
      <c r="J22" s="596"/>
      <c r="K22" s="596"/>
      <c r="L22" s="596"/>
      <c r="O22" s="1"/>
    </row>
    <row r="23" spans="1:15" ht="15.75" customHeight="1">
      <c r="A23" s="1"/>
      <c r="C23" s="596"/>
      <c r="D23" s="596"/>
      <c r="E23" s="596"/>
      <c r="F23" s="596"/>
      <c r="G23" s="596"/>
      <c r="H23" s="596"/>
      <c r="I23" s="596"/>
      <c r="J23" s="596"/>
      <c r="K23" s="596"/>
      <c r="L23" s="596"/>
      <c r="O23" s="1"/>
    </row>
    <row r="24" spans="1:15" ht="15.75" customHeight="1">
      <c r="A24" s="1"/>
      <c r="O24" s="1"/>
    </row>
    <row r="25" spans="1:15" ht="15.75" customHeight="1">
      <c r="A25" s="1"/>
      <c r="O25" s="1"/>
    </row>
    <row r="26" spans="1:15" ht="15.75" customHeight="1">
      <c r="A26" s="1"/>
      <c r="O26" s="1"/>
    </row>
    <row r="27" spans="1:15" ht="15.75" customHeight="1">
      <c r="A27" s="1"/>
      <c r="D27" s="20"/>
      <c r="O27" s="1"/>
    </row>
    <row r="28" spans="1:15" ht="15.75" customHeight="1">
      <c r="A28" s="1"/>
      <c r="D28" s="20"/>
      <c r="O28" s="1"/>
    </row>
    <row r="29" spans="1:15" ht="15.75" customHeight="1">
      <c r="A29" s="1"/>
      <c r="C29" s="597"/>
      <c r="D29" s="597"/>
      <c r="O29" s="1"/>
    </row>
    <row r="30" spans="1:15" ht="15.75" customHeight="1">
      <c r="A30" s="1"/>
      <c r="C30" s="597"/>
      <c r="D30" s="597"/>
      <c r="O30" s="1"/>
    </row>
    <row r="31" spans="1:15" ht="15.75" customHeight="1">
      <c r="A31" s="1"/>
      <c r="C31" s="597"/>
      <c r="D31" s="597"/>
      <c r="O31" s="1"/>
    </row>
    <row r="32" spans="1:15" ht="15.75" customHeight="1">
      <c r="A32" s="1"/>
      <c r="O32" s="1"/>
    </row>
    <row r="33" spans="1:15" ht="16">
      <c r="A33" s="1"/>
      <c r="O33" s="1"/>
    </row>
    <row r="34" spans="1:15" ht="16">
      <c r="A34" s="1"/>
      <c r="O34" s="1"/>
    </row>
    <row r="35" spans="1:15" ht="16">
      <c r="A35" s="1"/>
      <c r="O35" s="1"/>
    </row>
    <row r="36" spans="1:15" ht="16">
      <c r="A36" s="1"/>
      <c r="O36" s="1"/>
    </row>
    <row r="37" spans="1:15" ht="16">
      <c r="A37" s="1"/>
      <c r="O37" s="1"/>
    </row>
    <row r="38" spans="1:15" ht="16">
      <c r="A38" s="1"/>
      <c r="B38" s="1"/>
      <c r="C38" s="1"/>
      <c r="D38" s="1"/>
      <c r="E38" s="1"/>
      <c r="F38" s="1"/>
      <c r="G38" s="1"/>
      <c r="H38" s="1"/>
      <c r="I38" s="1"/>
      <c r="J38" s="1"/>
      <c r="K38" s="1"/>
      <c r="L38" s="1"/>
      <c r="M38" s="1"/>
      <c r="N38" s="1"/>
      <c r="O38" s="1"/>
    </row>
    <row r="39" spans="1:15" ht="16">
      <c r="A39" s="1"/>
      <c r="B39" s="1"/>
      <c r="C39" s="1"/>
      <c r="D39" s="1"/>
      <c r="E39" s="1"/>
      <c r="F39" s="1"/>
      <c r="G39" s="1"/>
      <c r="H39" s="1"/>
      <c r="I39" s="1"/>
      <c r="J39" s="1"/>
      <c r="K39" s="1"/>
      <c r="L39" s="1"/>
      <c r="M39" s="1"/>
      <c r="N39" s="1"/>
      <c r="O39" s="1"/>
    </row>
    <row r="40" spans="1:15" ht="16">
      <c r="A40" s="1"/>
      <c r="B40" s="1"/>
      <c r="C40" s="1"/>
      <c r="D40" s="1"/>
      <c r="E40" s="1"/>
      <c r="F40" s="1"/>
      <c r="G40" s="1"/>
      <c r="H40" s="1"/>
      <c r="I40" s="1"/>
      <c r="J40" s="1"/>
      <c r="K40" s="1"/>
      <c r="L40" s="1"/>
      <c r="M40" s="1"/>
      <c r="N40" s="1"/>
      <c r="O40" s="1"/>
    </row>
    <row r="41" spans="1:15" ht="16">
      <c r="A41" s="1"/>
      <c r="B41" s="1"/>
      <c r="C41" s="1"/>
      <c r="D41" s="1"/>
      <c r="E41" s="1"/>
      <c r="F41" s="1"/>
      <c r="G41" s="1"/>
      <c r="H41" s="1"/>
      <c r="I41" s="1"/>
      <c r="J41" s="1"/>
      <c r="K41" s="1"/>
      <c r="L41" s="1"/>
      <c r="M41" s="1"/>
      <c r="N41" s="1"/>
      <c r="O41" s="1"/>
    </row>
    <row r="42" spans="1:15" ht="16">
      <c r="A42" s="1"/>
      <c r="B42" s="1"/>
      <c r="C42" s="1"/>
      <c r="D42" s="1"/>
      <c r="E42" s="1"/>
      <c r="F42" s="1"/>
      <c r="G42" s="1"/>
      <c r="H42" s="1"/>
      <c r="I42" s="1"/>
      <c r="J42" s="1"/>
      <c r="K42" s="1"/>
      <c r="L42" s="1"/>
      <c r="M42" s="1"/>
      <c r="N42" s="1"/>
      <c r="O42" s="1"/>
    </row>
    <row r="43" spans="1:15" ht="16">
      <c r="A43" s="1"/>
      <c r="B43" s="1"/>
      <c r="C43" s="1"/>
      <c r="D43" s="1"/>
      <c r="E43" s="1"/>
      <c r="F43" s="1"/>
      <c r="G43" s="1"/>
      <c r="H43" s="1"/>
      <c r="I43" s="1"/>
      <c r="J43" s="1"/>
      <c r="K43" s="1"/>
      <c r="L43" s="1"/>
      <c r="M43" s="1"/>
      <c r="N43" s="1"/>
      <c r="O43" s="1"/>
    </row>
    <row r="44" spans="1:15" ht="16">
      <c r="A44" s="1"/>
      <c r="B44" s="1"/>
      <c r="C44" s="1"/>
      <c r="D44" s="1"/>
      <c r="E44" s="1"/>
      <c r="F44" s="1"/>
      <c r="G44" s="1"/>
      <c r="H44" s="1"/>
      <c r="I44" s="1"/>
      <c r="J44" s="1"/>
      <c r="K44" s="1"/>
      <c r="L44" s="1"/>
      <c r="M44" s="1"/>
      <c r="N44" s="1"/>
      <c r="O44" s="1"/>
    </row>
    <row r="45" spans="1:15" ht="16">
      <c r="A45" s="1"/>
      <c r="B45" s="1"/>
      <c r="C45" s="1"/>
      <c r="D45" s="1"/>
      <c r="E45" s="1"/>
      <c r="F45" s="1"/>
      <c r="G45" s="1"/>
      <c r="H45" s="1"/>
      <c r="I45" s="1"/>
      <c r="J45" s="1"/>
      <c r="K45" s="1"/>
      <c r="L45" s="1"/>
      <c r="M45" s="1"/>
      <c r="N45" s="1"/>
      <c r="O45" s="1"/>
    </row>
    <row r="46" spans="1:15" ht="16">
      <c r="A46" s="1"/>
      <c r="B46" s="1"/>
      <c r="C46" s="1"/>
      <c r="D46" s="1"/>
      <c r="E46" s="1"/>
      <c r="F46" s="1"/>
      <c r="G46" s="1"/>
      <c r="H46" s="1"/>
      <c r="I46" s="1"/>
      <c r="J46" s="1"/>
      <c r="K46" s="1"/>
      <c r="L46" s="1"/>
      <c r="M46" s="1"/>
      <c r="N46" s="1"/>
      <c r="O46" s="1"/>
    </row>
    <row r="47" spans="1:15" ht="16">
      <c r="A47" s="1"/>
      <c r="B47" s="1"/>
      <c r="C47" s="1"/>
      <c r="D47" s="1"/>
      <c r="E47" s="1"/>
      <c r="F47" s="1"/>
      <c r="G47" s="1"/>
      <c r="H47" s="1"/>
      <c r="I47" s="1"/>
      <c r="J47" s="1"/>
      <c r="K47" s="1"/>
      <c r="L47" s="1"/>
      <c r="M47" s="1"/>
      <c r="N47" s="1"/>
      <c r="O47" s="1"/>
    </row>
    <row r="48" spans="1:15" ht="16">
      <c r="A48" s="1"/>
      <c r="B48" s="1"/>
      <c r="C48" s="1"/>
      <c r="D48" s="1"/>
      <c r="E48" s="1"/>
      <c r="F48" s="1"/>
      <c r="G48" s="1"/>
      <c r="H48" s="1"/>
      <c r="I48" s="1"/>
      <c r="J48" s="1"/>
      <c r="K48" s="1"/>
      <c r="L48" s="1"/>
      <c r="M48" s="1"/>
      <c r="N48" s="1"/>
      <c r="O48" s="1"/>
    </row>
    <row r="49" spans="1:15" ht="16">
      <c r="A49" s="1"/>
      <c r="B49" s="1"/>
      <c r="C49" s="1"/>
      <c r="D49" s="1"/>
      <c r="E49" s="1"/>
      <c r="F49" s="1"/>
      <c r="G49" s="1"/>
      <c r="H49" s="1"/>
      <c r="I49" s="1"/>
      <c r="J49" s="1"/>
      <c r="K49" s="1"/>
      <c r="L49" s="1"/>
      <c r="M49" s="1"/>
      <c r="N49" s="1"/>
      <c r="O49" s="1"/>
    </row>
    <row r="50" spans="1:15" ht="16">
      <c r="A50" s="1"/>
      <c r="B50" s="1"/>
      <c r="C50" s="1"/>
      <c r="D50" s="1"/>
      <c r="E50" s="1"/>
      <c r="F50" s="1"/>
      <c r="G50" s="1"/>
      <c r="H50" s="1"/>
      <c r="I50" s="1"/>
      <c r="J50" s="1"/>
      <c r="K50" s="1"/>
      <c r="L50" s="1"/>
      <c r="M50" s="1"/>
      <c r="N50" s="1"/>
      <c r="O50" s="1"/>
    </row>
    <row r="51" spans="1:15" ht="16">
      <c r="A51" s="1"/>
      <c r="B51" s="1"/>
      <c r="C51" s="1"/>
      <c r="D51" s="1"/>
      <c r="E51" s="1"/>
      <c r="F51" s="1"/>
      <c r="G51" s="1"/>
      <c r="H51" s="1"/>
      <c r="I51" s="1"/>
      <c r="J51" s="1"/>
      <c r="K51" s="1"/>
      <c r="L51" s="1"/>
      <c r="M51" s="1"/>
      <c r="N51" s="1"/>
      <c r="O51" s="1"/>
    </row>
    <row r="52" spans="1:15" ht="16">
      <c r="A52" s="1"/>
      <c r="B52" s="1"/>
      <c r="C52" s="1"/>
      <c r="D52" s="1"/>
      <c r="E52" s="1"/>
      <c r="F52" s="1"/>
      <c r="G52" s="1"/>
      <c r="H52" s="1"/>
      <c r="I52" s="1"/>
      <c r="J52" s="1"/>
      <c r="K52" s="1"/>
      <c r="L52" s="1"/>
      <c r="M52" s="1"/>
      <c r="N52" s="1"/>
      <c r="O52" s="1"/>
    </row>
    <row r="53" spans="1:15" ht="16">
      <c r="A53" s="1"/>
      <c r="B53" s="1"/>
      <c r="C53" s="1"/>
      <c r="D53" s="1"/>
      <c r="E53" s="1"/>
      <c r="F53" s="1"/>
      <c r="G53" s="1"/>
      <c r="H53" s="1"/>
      <c r="I53" s="1"/>
      <c r="J53" s="1"/>
      <c r="K53" s="1"/>
      <c r="L53" s="1"/>
      <c r="M53" s="1"/>
      <c r="N53" s="1"/>
      <c r="O53" s="1"/>
    </row>
    <row r="54" spans="1:15" ht="16">
      <c r="A54" s="1"/>
      <c r="B54" s="1"/>
      <c r="C54" s="1"/>
      <c r="D54" s="1"/>
      <c r="E54" s="1"/>
      <c r="F54" s="1"/>
      <c r="G54" s="1"/>
      <c r="H54" s="1"/>
      <c r="I54" s="1"/>
      <c r="J54" s="1"/>
      <c r="K54" s="1"/>
      <c r="L54" s="1"/>
      <c r="M54" s="1"/>
      <c r="N54" s="1"/>
      <c r="O54" s="1"/>
    </row>
    <row r="55" spans="1:15" ht="16">
      <c r="A55" s="1"/>
      <c r="B55" s="1"/>
      <c r="C55" s="1"/>
      <c r="D55" s="1"/>
      <c r="E55" s="1"/>
      <c r="F55" s="1"/>
      <c r="G55" s="1"/>
      <c r="H55" s="1"/>
      <c r="I55" s="1"/>
      <c r="J55" s="1"/>
      <c r="K55" s="1"/>
      <c r="L55" s="1"/>
      <c r="M55" s="1"/>
      <c r="N55" s="1"/>
      <c r="O55" s="1"/>
    </row>
    <row r="56" spans="1:15" ht="16">
      <c r="A56" s="1"/>
      <c r="B56" s="1"/>
      <c r="C56" s="1"/>
      <c r="D56" s="1"/>
      <c r="E56" s="1"/>
      <c r="F56" s="1"/>
      <c r="G56" s="1"/>
      <c r="H56" s="1"/>
      <c r="I56" s="1"/>
      <c r="J56" s="1"/>
      <c r="K56" s="1"/>
      <c r="L56" s="1"/>
      <c r="M56" s="1"/>
      <c r="N56" s="1"/>
      <c r="O56" s="1"/>
    </row>
    <row r="57" spans="1:15" ht="16">
      <c r="A57" s="1"/>
      <c r="B57" s="1"/>
      <c r="C57" s="1"/>
      <c r="D57" s="1"/>
      <c r="E57" s="1"/>
      <c r="F57" s="1"/>
      <c r="G57" s="1"/>
      <c r="H57" s="1"/>
      <c r="I57" s="1"/>
      <c r="J57" s="1"/>
      <c r="K57" s="1"/>
      <c r="L57" s="1"/>
      <c r="M57" s="1"/>
      <c r="N57" s="1"/>
      <c r="O57" s="1"/>
    </row>
    <row r="58" spans="1:15" ht="16">
      <c r="A58" s="1"/>
      <c r="B58" s="1"/>
      <c r="C58" s="1"/>
      <c r="D58" s="1"/>
      <c r="E58" s="1"/>
      <c r="F58" s="1"/>
      <c r="G58" s="1"/>
      <c r="H58" s="1"/>
      <c r="I58" s="1"/>
      <c r="J58" s="1"/>
      <c r="K58" s="1"/>
      <c r="L58" s="1"/>
      <c r="M58" s="1"/>
      <c r="N58" s="1"/>
      <c r="O58" s="1"/>
    </row>
    <row r="59" spans="1:15" ht="16">
      <c r="A59" s="1"/>
      <c r="B59" s="1"/>
      <c r="C59" s="1"/>
      <c r="D59" s="1"/>
      <c r="E59" s="1"/>
      <c r="F59" s="1"/>
      <c r="G59" s="1"/>
      <c r="H59" s="1"/>
      <c r="I59" s="1"/>
      <c r="J59" s="1"/>
      <c r="K59" s="1"/>
      <c r="L59" s="1"/>
      <c r="M59" s="1"/>
      <c r="N59" s="1"/>
      <c r="O59" s="1"/>
    </row>
    <row r="60" spans="1:15" ht="16">
      <c r="A60" s="1"/>
      <c r="B60" s="1"/>
      <c r="C60" s="1"/>
      <c r="D60" s="1"/>
      <c r="E60" s="1"/>
      <c r="F60" s="1"/>
      <c r="G60" s="1"/>
      <c r="H60" s="1"/>
      <c r="I60" s="1"/>
      <c r="J60" s="1"/>
      <c r="K60" s="1"/>
      <c r="L60" s="1"/>
      <c r="M60" s="1"/>
      <c r="N60" s="1"/>
      <c r="O60" s="1"/>
    </row>
    <row r="61" spans="1:15" ht="16">
      <c r="A61" s="1"/>
      <c r="B61" s="1"/>
      <c r="C61" s="1"/>
      <c r="D61" s="1"/>
      <c r="E61" s="1"/>
      <c r="F61" s="1"/>
      <c r="G61" s="1"/>
      <c r="H61" s="1"/>
      <c r="I61" s="1"/>
      <c r="J61" s="1"/>
      <c r="K61" s="1"/>
      <c r="L61" s="1"/>
      <c r="M61" s="1"/>
      <c r="N61" s="1"/>
      <c r="O61" s="1"/>
    </row>
    <row r="62" spans="1:15" ht="16">
      <c r="A62" s="1"/>
      <c r="B62" s="1"/>
      <c r="C62" s="1"/>
      <c r="D62" s="1"/>
      <c r="E62" s="1"/>
      <c r="F62" s="1"/>
      <c r="G62" s="1"/>
      <c r="H62" s="1"/>
      <c r="I62" s="1"/>
      <c r="J62" s="1"/>
      <c r="K62" s="1"/>
      <c r="L62" s="1"/>
      <c r="M62" s="1"/>
      <c r="N62" s="1"/>
      <c r="O62" s="1"/>
    </row>
    <row r="63" spans="1:15" ht="16">
      <c r="A63" s="1"/>
      <c r="B63" s="1"/>
      <c r="C63" s="1"/>
      <c r="D63" s="1"/>
      <c r="E63" s="1"/>
      <c r="F63" s="1"/>
      <c r="G63" s="1"/>
      <c r="H63" s="1"/>
      <c r="I63" s="1"/>
      <c r="J63" s="1"/>
      <c r="K63" s="1"/>
      <c r="L63" s="1"/>
      <c r="M63" s="1"/>
      <c r="N63" s="1"/>
      <c r="O63" s="1"/>
    </row>
    <row r="64" spans="1:15" ht="16">
      <c r="A64" s="1"/>
      <c r="B64" s="1"/>
      <c r="C64" s="1"/>
      <c r="D64" s="1"/>
      <c r="E64" s="1"/>
      <c r="F64" s="1"/>
      <c r="G64" s="1"/>
      <c r="H64" s="1"/>
      <c r="I64" s="1"/>
      <c r="J64" s="1"/>
      <c r="K64" s="1"/>
      <c r="L64" s="1"/>
      <c r="M64" s="1"/>
      <c r="N64" s="1"/>
      <c r="O64" s="1"/>
    </row>
    <row r="65" spans="1:15" ht="16">
      <c r="A65" s="1"/>
      <c r="B65" s="1"/>
      <c r="C65" s="1"/>
      <c r="D65" s="1"/>
      <c r="E65" s="1"/>
      <c r="F65" s="1"/>
      <c r="G65" s="1"/>
      <c r="H65" s="1"/>
      <c r="I65" s="1"/>
      <c r="J65" s="1"/>
      <c r="K65" s="1"/>
      <c r="L65" s="1"/>
      <c r="M65" s="1"/>
      <c r="N65" s="1"/>
      <c r="O65" s="1"/>
    </row>
    <row r="66" spans="1:15" ht="16">
      <c r="A66" s="1"/>
      <c r="B66" s="1"/>
      <c r="C66" s="1"/>
      <c r="D66" s="1"/>
      <c r="E66" s="1"/>
      <c r="F66" s="1"/>
      <c r="G66" s="1"/>
      <c r="H66" s="1"/>
      <c r="I66" s="1"/>
      <c r="J66" s="1"/>
      <c r="K66" s="1"/>
      <c r="L66" s="1"/>
      <c r="M66" s="1"/>
      <c r="N66" s="1"/>
      <c r="O66" s="1"/>
    </row>
    <row r="67" spans="1:15" ht="16">
      <c r="A67" s="1"/>
      <c r="B67" s="1"/>
      <c r="C67" s="1"/>
      <c r="D67" s="1"/>
      <c r="E67" s="1"/>
      <c r="F67" s="1"/>
      <c r="G67" s="1"/>
      <c r="H67" s="1"/>
      <c r="I67" s="1"/>
      <c r="J67" s="1"/>
      <c r="K67" s="1"/>
      <c r="L67" s="1"/>
      <c r="M67" s="1"/>
      <c r="N67" s="1"/>
      <c r="O67" s="1"/>
    </row>
    <row r="68" spans="1:15" ht="16">
      <c r="A68" s="1"/>
      <c r="B68" s="1"/>
      <c r="C68" s="1"/>
      <c r="D68" s="1"/>
      <c r="E68" s="1"/>
      <c r="F68" s="1"/>
      <c r="G68" s="1"/>
      <c r="H68" s="1"/>
      <c r="I68" s="1"/>
      <c r="J68" s="1"/>
      <c r="K68" s="1"/>
      <c r="L68" s="1"/>
      <c r="M68" s="1"/>
      <c r="N68" s="1"/>
      <c r="O68" s="1"/>
    </row>
    <row r="69" spans="1:15" ht="16">
      <c r="A69" s="1"/>
      <c r="B69" s="1"/>
      <c r="C69" s="1"/>
      <c r="D69" s="1"/>
      <c r="E69" s="1"/>
      <c r="F69" s="1"/>
      <c r="G69" s="1"/>
      <c r="H69" s="1"/>
      <c r="I69" s="1"/>
      <c r="J69" s="1"/>
      <c r="K69" s="1"/>
      <c r="L69" s="1"/>
      <c r="M69" s="1"/>
      <c r="N69" s="1"/>
      <c r="O69" s="1"/>
    </row>
    <row r="70" spans="1:15" ht="16">
      <c r="A70" s="1"/>
      <c r="B70" s="1"/>
      <c r="C70" s="1"/>
      <c r="D70" s="1"/>
      <c r="E70" s="1"/>
      <c r="F70" s="1"/>
      <c r="G70" s="1"/>
      <c r="H70" s="1"/>
      <c r="I70" s="1"/>
      <c r="J70" s="1"/>
      <c r="K70" s="1"/>
      <c r="L70" s="1"/>
      <c r="M70" s="1"/>
      <c r="N70" s="1"/>
      <c r="O70" s="1"/>
    </row>
    <row r="71" spans="1:15" ht="16">
      <c r="A71" s="1"/>
      <c r="B71" s="1"/>
      <c r="C71" s="1"/>
      <c r="D71" s="1"/>
      <c r="E71" s="1"/>
      <c r="F71" s="1"/>
      <c r="G71" s="1"/>
      <c r="H71" s="1"/>
      <c r="I71" s="1"/>
      <c r="J71" s="1"/>
      <c r="K71" s="1"/>
      <c r="L71" s="1"/>
      <c r="M71" s="1"/>
      <c r="N71" s="1"/>
      <c r="O71" s="1"/>
    </row>
    <row r="72" spans="1:15" ht="16">
      <c r="A72" s="1"/>
      <c r="B72" s="1"/>
      <c r="C72" s="1"/>
      <c r="D72" s="1"/>
      <c r="E72" s="1"/>
      <c r="F72" s="1"/>
      <c r="G72" s="1"/>
      <c r="H72" s="1"/>
      <c r="I72" s="1"/>
      <c r="J72" s="1"/>
      <c r="K72" s="1"/>
      <c r="L72" s="1"/>
      <c r="M72" s="1"/>
      <c r="N72" s="1"/>
      <c r="O72" s="1"/>
    </row>
    <row r="73" spans="1:15" ht="16">
      <c r="A73" s="1"/>
      <c r="B73" s="1"/>
      <c r="C73" s="1"/>
      <c r="D73" s="1"/>
      <c r="E73" s="1"/>
      <c r="F73" s="1"/>
      <c r="G73" s="1"/>
      <c r="H73" s="1"/>
      <c r="I73" s="1"/>
      <c r="J73" s="1"/>
      <c r="K73" s="1"/>
      <c r="L73" s="1"/>
      <c r="M73" s="1"/>
      <c r="N73" s="1"/>
      <c r="O73" s="1"/>
    </row>
    <row r="74" spans="1:15" ht="16">
      <c r="A74" s="1"/>
      <c r="B74" s="1"/>
      <c r="C74" s="1"/>
      <c r="D74" s="1"/>
      <c r="E74" s="1"/>
      <c r="F74" s="1"/>
      <c r="G74" s="1"/>
      <c r="H74" s="1"/>
      <c r="I74" s="1"/>
      <c r="J74" s="1"/>
      <c r="K74" s="1"/>
      <c r="L74" s="1"/>
      <c r="M74" s="1"/>
      <c r="N74" s="1"/>
      <c r="O74" s="1"/>
    </row>
    <row r="75" spans="1:15" ht="16">
      <c r="A75" s="1"/>
      <c r="B75" s="1"/>
      <c r="C75" s="1"/>
      <c r="D75" s="1"/>
      <c r="E75" s="1"/>
      <c r="F75" s="1"/>
      <c r="G75" s="1"/>
      <c r="H75" s="1"/>
      <c r="I75" s="1"/>
      <c r="J75" s="1"/>
      <c r="K75" s="1"/>
      <c r="L75" s="1"/>
      <c r="M75" s="1"/>
      <c r="N75" s="1"/>
      <c r="O75" s="1"/>
    </row>
    <row r="76" spans="1:15" ht="16">
      <c r="A76" s="1"/>
      <c r="B76" s="1"/>
      <c r="C76" s="1"/>
      <c r="D76" s="1"/>
      <c r="E76" s="1"/>
      <c r="F76" s="1"/>
      <c r="G76" s="1"/>
      <c r="H76" s="1"/>
      <c r="I76" s="1"/>
      <c r="J76" s="1"/>
      <c r="K76" s="1"/>
      <c r="L76" s="1"/>
      <c r="M76" s="1"/>
      <c r="N76" s="1"/>
      <c r="O76" s="1"/>
    </row>
    <row r="77" spans="1:15" ht="16">
      <c r="A77" s="1"/>
      <c r="B77" s="1"/>
      <c r="C77" s="1"/>
      <c r="D77" s="1"/>
      <c r="E77" s="1"/>
      <c r="F77" s="1"/>
      <c r="G77" s="1"/>
      <c r="H77" s="1"/>
      <c r="I77" s="1"/>
      <c r="J77" s="1"/>
      <c r="K77" s="1"/>
      <c r="L77" s="1"/>
      <c r="M77" s="1"/>
      <c r="N77" s="1"/>
      <c r="O77" s="1"/>
    </row>
    <row r="78" spans="1:15" ht="16">
      <c r="A78" s="1"/>
      <c r="B78" s="1"/>
      <c r="C78" s="1"/>
      <c r="D78" s="1"/>
      <c r="E78" s="1"/>
      <c r="F78" s="1"/>
      <c r="G78" s="1"/>
      <c r="H78" s="1"/>
      <c r="I78" s="1"/>
      <c r="J78" s="1"/>
      <c r="K78" s="1"/>
      <c r="L78" s="1"/>
      <c r="M78" s="1"/>
      <c r="N78" s="1"/>
      <c r="O78" s="1"/>
    </row>
    <row r="79" spans="1:15" ht="16">
      <c r="A79" s="1"/>
      <c r="B79" s="1"/>
      <c r="C79" s="1"/>
      <c r="D79" s="1"/>
      <c r="E79" s="1"/>
      <c r="F79" s="1"/>
      <c r="G79" s="1"/>
      <c r="H79" s="1"/>
      <c r="I79" s="1"/>
      <c r="J79" s="1"/>
      <c r="K79" s="1"/>
      <c r="L79" s="1"/>
      <c r="M79" s="1"/>
      <c r="N79" s="1"/>
      <c r="O79" s="1"/>
    </row>
    <row r="80" spans="1:15" ht="16">
      <c r="A80" s="1"/>
      <c r="B80" s="1"/>
      <c r="C80" s="1"/>
      <c r="D80" s="1"/>
      <c r="E80" s="1"/>
      <c r="F80" s="1"/>
      <c r="G80" s="1"/>
      <c r="H80" s="1"/>
      <c r="I80" s="1"/>
      <c r="J80" s="1"/>
      <c r="K80" s="1"/>
      <c r="L80" s="1"/>
      <c r="M80" s="1"/>
      <c r="N80" s="1"/>
      <c r="O80" s="1"/>
    </row>
    <row r="81" spans="1:15" ht="16">
      <c r="A81" s="1"/>
      <c r="B81" s="1"/>
      <c r="C81" s="1"/>
      <c r="D81" s="1"/>
      <c r="E81" s="1"/>
      <c r="F81" s="1"/>
      <c r="G81" s="1"/>
      <c r="H81" s="1"/>
      <c r="I81" s="1"/>
      <c r="J81" s="1"/>
      <c r="K81" s="1"/>
      <c r="L81" s="1"/>
      <c r="M81" s="1"/>
      <c r="N81" s="1"/>
      <c r="O81" s="1"/>
    </row>
    <row r="82" spans="1:15" ht="16">
      <c r="A82" s="1"/>
      <c r="B82" s="1"/>
      <c r="C82" s="1"/>
      <c r="D82" s="1"/>
      <c r="E82" s="1"/>
      <c r="F82" s="1"/>
      <c r="G82" s="1"/>
      <c r="H82" s="1"/>
      <c r="I82" s="1"/>
      <c r="J82" s="1"/>
      <c r="K82" s="1"/>
      <c r="L82" s="1"/>
      <c r="M82" s="1"/>
      <c r="N82" s="1"/>
      <c r="O82" s="1"/>
    </row>
    <row r="83" spans="1:15" ht="16">
      <c r="A83" s="1"/>
      <c r="B83" s="1"/>
      <c r="C83" s="1"/>
      <c r="D83" s="1"/>
      <c r="E83" s="1"/>
      <c r="F83" s="1"/>
      <c r="G83" s="1"/>
      <c r="H83" s="1"/>
      <c r="I83" s="1"/>
      <c r="J83" s="1"/>
      <c r="K83" s="1"/>
      <c r="L83" s="1"/>
      <c r="M83" s="1"/>
      <c r="N83" s="1"/>
      <c r="O83" s="1"/>
    </row>
    <row r="84" spans="1:15" ht="16">
      <c r="A84" s="1"/>
      <c r="B84" s="1"/>
      <c r="C84" s="1"/>
      <c r="D84" s="1"/>
      <c r="E84" s="1"/>
      <c r="F84" s="1"/>
      <c r="G84" s="1"/>
      <c r="H84" s="1"/>
      <c r="I84" s="1"/>
      <c r="J84" s="1"/>
      <c r="K84" s="1"/>
      <c r="L84" s="1"/>
      <c r="M84" s="1"/>
      <c r="N84" s="1"/>
      <c r="O84" s="1"/>
    </row>
    <row r="85" spans="1:15" ht="16">
      <c r="A85" s="1"/>
      <c r="B85" s="1"/>
      <c r="C85" s="1"/>
      <c r="D85" s="1"/>
      <c r="E85" s="1"/>
      <c r="F85" s="1"/>
      <c r="G85" s="1"/>
      <c r="H85" s="1"/>
      <c r="I85" s="1"/>
      <c r="J85" s="1"/>
      <c r="K85" s="1"/>
      <c r="L85" s="1"/>
      <c r="M85" s="1"/>
      <c r="N85" s="1"/>
      <c r="O85" s="1"/>
    </row>
    <row r="86" spans="1:15" ht="16">
      <c r="A86" s="1"/>
      <c r="B86" s="1"/>
      <c r="C86" s="1"/>
      <c r="D86" s="1"/>
      <c r="E86" s="1"/>
      <c r="F86" s="1"/>
      <c r="G86" s="1"/>
      <c r="H86" s="1"/>
      <c r="I86" s="1"/>
      <c r="J86" s="1"/>
      <c r="K86" s="1"/>
      <c r="L86" s="1"/>
      <c r="M86" s="1"/>
      <c r="N86" s="1"/>
      <c r="O86" s="1"/>
    </row>
    <row r="87" spans="1:15" ht="16">
      <c r="A87" s="1"/>
      <c r="B87" s="1"/>
      <c r="C87" s="1"/>
      <c r="D87" s="1"/>
      <c r="E87" s="1"/>
      <c r="F87" s="1"/>
      <c r="G87" s="1"/>
      <c r="H87" s="1"/>
      <c r="I87" s="1"/>
      <c r="J87" s="1"/>
      <c r="K87" s="1"/>
      <c r="L87" s="1"/>
      <c r="M87" s="1"/>
      <c r="N87" s="1"/>
      <c r="O87" s="1"/>
    </row>
  </sheetData>
  <sheetProtection sheet="1" objects="1" scenarios="1"/>
  <mergeCells count="4">
    <mergeCell ref="M2:O4"/>
    <mergeCell ref="C13:L20"/>
    <mergeCell ref="C21:L23"/>
    <mergeCell ref="C29:D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84535-8530-0F41-BC63-B2B1F4073482}">
  <dimension ref="A1:G120"/>
  <sheetViews>
    <sheetView showGridLines="0" workbookViewId="0">
      <selection activeCell="A25" sqref="A25"/>
    </sheetView>
  </sheetViews>
  <sheetFormatPr baseColWidth="10" defaultColWidth="11" defaultRowHeight="16"/>
  <cols>
    <col min="1" max="1" width="75.75" style="159" customWidth="1"/>
    <col min="2" max="2" width="60.75" style="158" customWidth="1"/>
    <col min="3" max="3" width="13.75" style="159" bestFit="1" customWidth="1"/>
    <col min="4" max="16384" width="11" style="159"/>
  </cols>
  <sheetData>
    <row r="1" spans="1:3" s="156" customFormat="1" ht="18.5">
      <c r="A1" s="294" t="s">
        <v>2</v>
      </c>
      <c r="B1" s="154"/>
      <c r="C1" s="155"/>
    </row>
    <row r="2" spans="1:3">
      <c r="A2" s="157" t="s">
        <v>3</v>
      </c>
      <c r="B2" s="157" t="s">
        <v>4</v>
      </c>
      <c r="C2" s="158"/>
    </row>
    <row r="3" spans="1:3">
      <c r="A3" s="365" t="s">
        <v>5</v>
      </c>
      <c r="B3" s="160"/>
      <c r="C3" s="158"/>
    </row>
    <row r="4" spans="1:3">
      <c r="A4" s="366" t="s">
        <v>6</v>
      </c>
      <c r="B4" s="295" t="str">
        <f>HYPERLINK("#'Transparencia y divulgación'!A1","Transparencia y divulgación")</f>
        <v>Transparencia y divulgación</v>
      </c>
      <c r="C4" s="158"/>
    </row>
    <row r="5" spans="1:3">
      <c r="A5" s="366" t="s">
        <v>7</v>
      </c>
      <c r="B5" s="295" t="str">
        <f t="shared" ref="B5:B13" si="0">HYPERLINK("#'Gobierno corporativo'!A1","Gobierno corporativo")</f>
        <v>Gobierno corporativo</v>
      </c>
      <c r="C5" s="158"/>
    </row>
    <row r="6" spans="1:3">
      <c r="A6" s="366" t="s">
        <v>8</v>
      </c>
      <c r="B6" s="295" t="str">
        <f t="shared" si="0"/>
        <v>Gobierno corporativo</v>
      </c>
      <c r="C6" s="158"/>
    </row>
    <row r="7" spans="1:3">
      <c r="A7" s="366" t="s">
        <v>9</v>
      </c>
      <c r="B7" s="295" t="str">
        <f t="shared" si="0"/>
        <v>Gobierno corporativo</v>
      </c>
      <c r="C7" s="158"/>
    </row>
    <row r="8" spans="1:3">
      <c r="A8" s="366" t="s">
        <v>10</v>
      </c>
      <c r="B8" s="295" t="str">
        <f t="shared" si="0"/>
        <v>Gobierno corporativo</v>
      </c>
      <c r="C8" s="158"/>
    </row>
    <row r="9" spans="1:3">
      <c r="A9" s="366" t="s">
        <v>11</v>
      </c>
      <c r="B9" s="295" t="str">
        <f t="shared" si="0"/>
        <v>Gobierno corporativo</v>
      </c>
      <c r="C9" s="158"/>
    </row>
    <row r="10" spans="1:3">
      <c r="A10" s="366" t="s">
        <v>12</v>
      </c>
      <c r="B10" s="295" t="str">
        <f t="shared" si="0"/>
        <v>Gobierno corporativo</v>
      </c>
      <c r="C10" s="158"/>
    </row>
    <row r="11" spans="1:3">
      <c r="A11" s="366" t="s">
        <v>13</v>
      </c>
      <c r="B11" s="295" t="str">
        <f t="shared" si="0"/>
        <v>Gobierno corporativo</v>
      </c>
      <c r="C11" s="158"/>
    </row>
    <row r="12" spans="1:3">
      <c r="A12" s="366" t="s">
        <v>14</v>
      </c>
      <c r="B12" s="295" t="str">
        <f t="shared" si="0"/>
        <v>Gobierno corporativo</v>
      </c>
      <c r="C12" s="158"/>
    </row>
    <row r="13" spans="1:3">
      <c r="A13" s="366" t="s">
        <v>15</v>
      </c>
      <c r="B13" s="295" t="str">
        <f t="shared" si="0"/>
        <v>Gobierno corporativo</v>
      </c>
      <c r="C13" s="158"/>
    </row>
    <row r="14" spans="1:3">
      <c r="A14" s="366" t="s">
        <v>16</v>
      </c>
      <c r="B14" s="295" t="str">
        <f>HYPERLINK("#'Materialidad'!A1","Materialidad")</f>
        <v>Materialidad</v>
      </c>
      <c r="C14" s="158"/>
    </row>
    <row r="15" spans="1:3">
      <c r="A15" s="366" t="s">
        <v>17</v>
      </c>
      <c r="B15" s="295" t="str">
        <f>HYPERLINK("#'Materialidad'!A1","Materialidad")</f>
        <v>Materialidad</v>
      </c>
      <c r="C15" s="158"/>
    </row>
    <row r="16" spans="1:3">
      <c r="A16" s="366" t="s">
        <v>18</v>
      </c>
      <c r="B16" s="295" t="str">
        <f>HYPERLINK("#'Gestión de riesgos y crisis'!A1","Gestión de riesgos y crisis")</f>
        <v>Gestión de riesgos y crisis</v>
      </c>
      <c r="C16" s="158"/>
    </row>
    <row r="17" spans="1:3">
      <c r="A17" s="366" t="s">
        <v>19</v>
      </c>
      <c r="B17" s="295" t="str">
        <f>HYPERLINK("#'Gestión de riesgos y crisis'!A1","Gestión de riesgos y crisis")</f>
        <v>Gestión de riesgos y crisis</v>
      </c>
      <c r="C17" s="158"/>
    </row>
    <row r="18" spans="1:3">
      <c r="A18" s="366" t="s">
        <v>20</v>
      </c>
      <c r="B18" s="295" t="str">
        <f>HYPERLINK("#'Gestión de riesgos y crisis'!A1","Gestión de riesgos y crisis")</f>
        <v>Gestión de riesgos y crisis</v>
      </c>
      <c r="C18" s="158"/>
    </row>
    <row r="19" spans="1:3">
      <c r="A19" s="366" t="s">
        <v>21</v>
      </c>
      <c r="B19" s="295" t="str">
        <f t="shared" ref="B19:B24" si="1">HYPERLINK("#'Ética en los negocios'!A1","Ética en los negocios")</f>
        <v>Ética en los negocios</v>
      </c>
      <c r="C19" s="158"/>
    </row>
    <row r="20" spans="1:3">
      <c r="A20" s="366" t="s">
        <v>22</v>
      </c>
      <c r="B20" s="295" t="str">
        <f t="shared" si="1"/>
        <v>Ética en los negocios</v>
      </c>
      <c r="C20" s="158"/>
    </row>
    <row r="21" spans="1:3">
      <c r="A21" s="366" t="s">
        <v>23</v>
      </c>
      <c r="B21" s="295" t="str">
        <f t="shared" si="1"/>
        <v>Ética en los negocios</v>
      </c>
      <c r="C21" s="158"/>
    </row>
    <row r="22" spans="1:3">
      <c r="A22" s="366" t="s">
        <v>24</v>
      </c>
      <c r="B22" s="295" t="str">
        <f t="shared" si="1"/>
        <v>Ética en los negocios</v>
      </c>
      <c r="C22" s="158"/>
    </row>
    <row r="23" spans="1:3">
      <c r="A23" s="366" t="s">
        <v>25</v>
      </c>
      <c r="B23" s="295" t="str">
        <f t="shared" si="1"/>
        <v>Ética en los negocios</v>
      </c>
      <c r="C23" s="158"/>
    </row>
    <row r="24" spans="1:3">
      <c r="A24" s="366" t="s">
        <v>26</v>
      </c>
      <c r="B24" s="295" t="str">
        <f t="shared" si="1"/>
        <v>Ética en los negocios</v>
      </c>
      <c r="C24" s="158"/>
    </row>
    <row r="25" spans="1:3">
      <c r="A25" s="366" t="s">
        <v>27</v>
      </c>
      <c r="B25" s="295" t="str">
        <f>HYPERLINK("#'Influencia política'!A1","Influencia política")</f>
        <v>Influencia política</v>
      </c>
      <c r="C25" s="158"/>
    </row>
    <row r="26" spans="1:3">
      <c r="A26" s="366" t="s">
        <v>28</v>
      </c>
      <c r="B26" s="295" t="str">
        <f>HYPERLINK("#'Influencia política'!A1","Influencia política")</f>
        <v>Influencia política</v>
      </c>
      <c r="C26" s="158"/>
    </row>
    <row r="27" spans="1:3">
      <c r="A27" s="366" t="s">
        <v>29</v>
      </c>
      <c r="B27" s="295" t="str">
        <f>HYPERLINK("#'Influencia política'!A1","Influencia política")</f>
        <v>Influencia política</v>
      </c>
      <c r="C27" s="158"/>
    </row>
    <row r="28" spans="1:3">
      <c r="A28" s="366" t="s">
        <v>30</v>
      </c>
      <c r="B28" s="295" t="str">
        <f>HYPERLINK("#'Gestión de la cadena de suminis'!A1","Gestión de la cadena de suministro")</f>
        <v>Gestión de la cadena de suministro</v>
      </c>
      <c r="C28" s="158"/>
    </row>
    <row r="29" spans="1:3">
      <c r="A29" s="366" t="s">
        <v>31</v>
      </c>
      <c r="B29" s="295" t="str">
        <f>HYPERLINK("#'Gestión de la cadena de suminis'!A1","Gestión de la cadena de suministro")</f>
        <v>Gestión de la cadena de suministro</v>
      </c>
      <c r="C29" s="158"/>
    </row>
    <row r="30" spans="1:3">
      <c r="A30" s="366" t="s">
        <v>32</v>
      </c>
      <c r="B30" s="295" t="str">
        <f>HYPERLINK("#'Gestión de la cadena de suminis'!A1","Gestión de la cadena de suministro")</f>
        <v>Gestión de la cadena de suministro</v>
      </c>
      <c r="C30" s="158"/>
    </row>
    <row r="31" spans="1:3">
      <c r="A31" s="366" t="s">
        <v>33</v>
      </c>
      <c r="B31" s="295" t="str">
        <f>HYPERLINK("#'Estrategia tributaria'!A1","Estrategia tributaria")</f>
        <v>Estrategia tributaria</v>
      </c>
      <c r="C31" s="158"/>
    </row>
    <row r="32" spans="1:3">
      <c r="A32" s="366" t="s">
        <v>34</v>
      </c>
      <c r="B32" s="295" t="str">
        <f>HYPERLINK("#'Estrategia tributaria'!A1","Estrategia tributaria")</f>
        <v>Estrategia tributaria</v>
      </c>
      <c r="C32" s="158"/>
    </row>
    <row r="33" spans="1:7">
      <c r="A33" s="366" t="s">
        <v>35</v>
      </c>
      <c r="B33" s="295" t="str">
        <f>HYPERLINK("#'Estrategia tributaria'!A1","Estrategia tributaria")</f>
        <v>Estrategia tributaria</v>
      </c>
      <c r="C33" s="158"/>
    </row>
    <row r="34" spans="1:7">
      <c r="A34" s="366" t="s">
        <v>36</v>
      </c>
      <c r="B34" s="295" t="str">
        <f>HYPERLINK("#'Seguridad de la información'!A1","Seguridad de la información")</f>
        <v>Seguridad de la información</v>
      </c>
      <c r="C34" s="158"/>
      <c r="D34" s="161"/>
      <c r="E34" s="162"/>
    </row>
    <row r="35" spans="1:7">
      <c r="A35" s="366" t="s">
        <v>37</v>
      </c>
      <c r="B35" s="295" t="str">
        <f>HYPERLINK("#'Seguridad de la información'!A1","Seguridad de la información")</f>
        <v>Seguridad de la información</v>
      </c>
      <c r="C35" s="158"/>
      <c r="D35" s="161"/>
      <c r="E35" s="162"/>
    </row>
    <row r="36" spans="1:7">
      <c r="A36" s="366" t="s">
        <v>38</v>
      </c>
      <c r="B36" s="295" t="str">
        <f>HYPERLINK("#'Seguridad de la información'!A1","Seguridad de la información")</f>
        <v>Seguridad de la información</v>
      </c>
      <c r="C36" s="158"/>
      <c r="D36" s="161"/>
      <c r="E36" s="162"/>
    </row>
    <row r="37" spans="1:7">
      <c r="A37" s="366" t="s">
        <v>39</v>
      </c>
      <c r="B37" s="295" t="str">
        <f>HYPERLINK("#'Inteligencia Artificial Respons'!A1","Inteligencia Artificial Responsable")</f>
        <v>Inteligencia Artificial Responsable</v>
      </c>
      <c r="C37" s="158"/>
    </row>
    <row r="38" spans="1:7">
      <c r="A38" s="366" t="s">
        <v>40</v>
      </c>
      <c r="B38" s="295" t="str">
        <f>HYPERLINK("#'Inteligencia Artificial Respons'!A1","Inteligencia Artificial Responsable")</f>
        <v>Inteligencia Artificial Responsable</v>
      </c>
    </row>
    <row r="39" spans="1:7">
      <c r="A39" s="366"/>
      <c r="B39" s="163"/>
    </row>
    <row r="40" spans="1:7">
      <c r="A40" s="164"/>
      <c r="B40" s="165"/>
    </row>
    <row r="41" spans="1:7">
      <c r="A41" s="166" t="s">
        <v>41</v>
      </c>
      <c r="B41" s="154"/>
    </row>
    <row r="42" spans="1:7">
      <c r="A42" s="153" t="s">
        <v>42</v>
      </c>
      <c r="B42" s="295" t="str">
        <f>HYPERLINK("#'Política medioambiental y siste'!A1","Política medioambiental y sistemas de gestión")</f>
        <v>Política medioambiental y sistemas de gestión</v>
      </c>
    </row>
    <row r="43" spans="1:7">
      <c r="A43" s="153" t="s">
        <v>43</v>
      </c>
      <c r="B43" s="295" t="str">
        <f>HYPERLINK("#'Política medioambiental y siste'!A1","Política medioambiental y sistemas de gestión")</f>
        <v>Política medioambiental y sistemas de gestión</v>
      </c>
    </row>
    <row r="44" spans="1:7">
      <c r="A44" s="153" t="s">
        <v>44</v>
      </c>
      <c r="B44" s="295" t="str">
        <f>HYPERLINK("#'Política medioambiental y siste'!A1","Política medioambiental y sistemas de gestión")</f>
        <v>Política medioambiental y sistemas de gestión</v>
      </c>
    </row>
    <row r="45" spans="1:7">
      <c r="A45" s="153" t="s">
        <v>45</v>
      </c>
      <c r="B45" s="295" t="str">
        <f>HYPERLINK("#'Energía'!A1","Energía")</f>
        <v>Energía</v>
      </c>
      <c r="C45" s="328"/>
      <c r="G45" s="162"/>
    </row>
    <row r="46" spans="1:7">
      <c r="A46" s="153" t="s">
        <v>46</v>
      </c>
      <c r="B46" s="295" t="str">
        <f>HYPERLINK("#'Energía'!A1","Energía")</f>
        <v>Energía</v>
      </c>
      <c r="C46" s="328"/>
      <c r="G46" s="162"/>
    </row>
    <row r="47" spans="1:7">
      <c r="A47" s="153" t="s">
        <v>47</v>
      </c>
      <c r="B47" s="295" t="str">
        <f>HYPERLINK("#'Energía'!A1","Energía")</f>
        <v>Energía</v>
      </c>
      <c r="C47" s="328"/>
      <c r="G47" s="162"/>
    </row>
    <row r="48" spans="1:7">
      <c r="A48" s="153" t="s">
        <v>48</v>
      </c>
      <c r="B48" s="295" t="str">
        <f>HYPERLINK("#'Residuos y contaminantes'!A1","Residuos y contaminantes")</f>
        <v>Residuos y contaminantes</v>
      </c>
      <c r="C48" s="328"/>
      <c r="G48" s="162"/>
    </row>
    <row r="49" spans="1:7">
      <c r="A49" s="153" t="s">
        <v>49</v>
      </c>
      <c r="B49" s="295" t="str">
        <f>HYPERLINK("#'Residuos y contaminantes'!A1","Residuos y contaminantes")</f>
        <v>Residuos y contaminantes</v>
      </c>
      <c r="C49" s="328"/>
      <c r="G49" s="162"/>
    </row>
    <row r="50" spans="1:7">
      <c r="A50" s="153" t="s">
        <v>50</v>
      </c>
      <c r="B50" s="295" t="str">
        <f>HYPERLINK("#'Agua'!A1","Agua")</f>
        <v>Agua</v>
      </c>
      <c r="C50" s="328"/>
      <c r="G50" s="167"/>
    </row>
    <row r="51" spans="1:7">
      <c r="A51" s="367" t="s">
        <v>51</v>
      </c>
      <c r="B51" s="295" t="str">
        <f t="shared" ref="B51:B64" si="2">HYPERLINK("#'Estrategia climática'!A1","Estrategia climática")</f>
        <v>Estrategia climática</v>
      </c>
      <c r="C51" s="328"/>
    </row>
    <row r="52" spans="1:7">
      <c r="A52" s="367" t="s">
        <v>52</v>
      </c>
      <c r="B52" s="295" t="str">
        <f t="shared" si="2"/>
        <v>Estrategia climática</v>
      </c>
      <c r="C52" s="328"/>
    </row>
    <row r="53" spans="1:7">
      <c r="A53" s="367" t="s">
        <v>53</v>
      </c>
      <c r="B53" s="295" t="str">
        <f t="shared" si="2"/>
        <v>Estrategia climática</v>
      </c>
      <c r="C53" s="328"/>
    </row>
    <row r="54" spans="1:7">
      <c r="A54" s="367" t="s">
        <v>54</v>
      </c>
      <c r="B54" s="295" t="str">
        <f t="shared" si="2"/>
        <v>Estrategia climática</v>
      </c>
      <c r="C54" s="328"/>
    </row>
    <row r="55" spans="1:7">
      <c r="A55" s="367" t="s">
        <v>55</v>
      </c>
      <c r="B55" s="295" t="str">
        <f t="shared" si="2"/>
        <v>Estrategia climática</v>
      </c>
      <c r="C55" s="328"/>
    </row>
    <row r="56" spans="1:7">
      <c r="A56" s="367" t="s">
        <v>56</v>
      </c>
      <c r="B56" s="295" t="str">
        <f t="shared" si="2"/>
        <v>Estrategia climática</v>
      </c>
      <c r="C56" s="328"/>
    </row>
    <row r="57" spans="1:7">
      <c r="A57" s="367" t="s">
        <v>57</v>
      </c>
      <c r="B57" s="295" t="str">
        <f t="shared" si="2"/>
        <v>Estrategia climática</v>
      </c>
      <c r="C57" s="328"/>
    </row>
    <row r="58" spans="1:7">
      <c r="A58" s="367" t="s">
        <v>58</v>
      </c>
      <c r="B58" s="295" t="str">
        <f t="shared" si="2"/>
        <v>Estrategia climática</v>
      </c>
      <c r="C58" s="328"/>
    </row>
    <row r="59" spans="1:7">
      <c r="A59" s="367" t="s">
        <v>59</v>
      </c>
      <c r="B59" s="295" t="str">
        <f t="shared" si="2"/>
        <v>Estrategia climática</v>
      </c>
      <c r="C59" s="328"/>
    </row>
    <row r="60" spans="1:7">
      <c r="A60" s="367" t="s">
        <v>60</v>
      </c>
      <c r="B60" s="295" t="str">
        <f t="shared" si="2"/>
        <v>Estrategia climática</v>
      </c>
      <c r="C60" s="328"/>
    </row>
    <row r="61" spans="1:7">
      <c r="A61" s="367" t="s">
        <v>61</v>
      </c>
      <c r="B61" s="295" t="str">
        <f t="shared" si="2"/>
        <v>Estrategia climática</v>
      </c>
      <c r="C61" s="328"/>
    </row>
    <row r="62" spans="1:7">
      <c r="A62" s="367" t="s">
        <v>62</v>
      </c>
      <c r="B62" s="295" t="str">
        <f t="shared" si="2"/>
        <v>Estrategia climática</v>
      </c>
      <c r="C62" s="328"/>
    </row>
    <row r="63" spans="1:7">
      <c r="A63" s="367" t="s">
        <v>63</v>
      </c>
      <c r="B63" s="295" t="str">
        <f t="shared" si="2"/>
        <v>Estrategia climática</v>
      </c>
      <c r="C63" s="328"/>
    </row>
    <row r="64" spans="1:7">
      <c r="A64" s="367" t="s">
        <v>64</v>
      </c>
      <c r="B64" s="295" t="str">
        <f t="shared" si="2"/>
        <v>Estrategia climática</v>
      </c>
      <c r="C64" s="328"/>
    </row>
    <row r="65" spans="1:3">
      <c r="A65" s="367" t="s">
        <v>65</v>
      </c>
      <c r="B65" s="295" t="str">
        <f>HYPERLINK("#'Biodiversidad'!A1","Biodiversidad")</f>
        <v>Biodiversidad</v>
      </c>
      <c r="C65" s="328"/>
    </row>
    <row r="66" spans="1:3">
      <c r="A66" s="367" t="s">
        <v>66</v>
      </c>
      <c r="B66" s="295" t="str">
        <f>HYPERLINK("#'Biodiversidad'!A1","Biodiversidad")</f>
        <v>Biodiversidad</v>
      </c>
      <c r="C66" s="328"/>
    </row>
    <row r="67" spans="1:3">
      <c r="A67" s="367" t="s">
        <v>67</v>
      </c>
      <c r="B67" s="295" t="str">
        <f>HYPERLINK("#'Biodiversidad'!A1","Biodiversidad")</f>
        <v>Biodiversidad</v>
      </c>
      <c r="C67" s="328"/>
    </row>
    <row r="68" spans="1:3">
      <c r="A68" s="367" t="s">
        <v>68</v>
      </c>
      <c r="B68" s="295" t="str">
        <f>HYPERLINK("#'Biodiversidad'!A1","Biodiversidad")</f>
        <v>Biodiversidad</v>
      </c>
      <c r="C68" s="328"/>
    </row>
    <row r="69" spans="1:3">
      <c r="A69" s="367" t="s">
        <v>69</v>
      </c>
      <c r="B69" s="295" t="str">
        <f>HYPERLINK("#'Biodiversidad'!A1","Biodiversidad")</f>
        <v>Biodiversidad</v>
      </c>
      <c r="C69" s="328"/>
    </row>
    <row r="70" spans="1:3">
      <c r="A70" s="367" t="s">
        <v>70</v>
      </c>
      <c r="B70" s="295" t="str">
        <f>HYPERLINK("#'Gestión de productos'!A1","Gestión de productos")</f>
        <v>Gestión de productos</v>
      </c>
      <c r="C70" s="328"/>
    </row>
    <row r="71" spans="1:3">
      <c r="A71" s="367" t="s">
        <v>71</v>
      </c>
      <c r="B71" s="295" t="str">
        <f>HYPERLINK("#'Gestión de productos'!A1","Gestión de productos")</f>
        <v>Gestión de productos</v>
      </c>
      <c r="C71" s="328"/>
    </row>
    <row r="72" spans="1:3">
      <c r="A72" s="367" t="s">
        <v>72</v>
      </c>
      <c r="B72" s="295" t="str">
        <f>HYPERLINK("#'Gestión de productos'!A1","Gestión de productos")</f>
        <v>Gestión de productos</v>
      </c>
      <c r="C72" s="328"/>
    </row>
    <row r="73" spans="1:3">
      <c r="A73" s="367" t="s">
        <v>73</v>
      </c>
      <c r="B73" s="295" t="str">
        <f>HYPERLINK("#'Gestión de productos'!A1","Gestión de productos")</f>
        <v>Gestión de productos</v>
      </c>
      <c r="C73" s="328"/>
    </row>
    <row r="74" spans="1:3">
      <c r="A74" s="367" t="s">
        <v>74</v>
      </c>
      <c r="B74" s="295" t="str">
        <f>HYPERLINK("#'Gestión de productos'!A1","Gestión de productos")</f>
        <v>Gestión de productos</v>
      </c>
      <c r="C74" s="328"/>
    </row>
    <row r="75" spans="1:3">
      <c r="A75" s="164"/>
      <c r="B75" s="157"/>
    </row>
    <row r="76" spans="1:3">
      <c r="A76" s="166" t="s">
        <v>75</v>
      </c>
      <c r="B76" s="364"/>
    </row>
    <row r="77" spans="1:3">
      <c r="A77" s="367" t="s">
        <v>76</v>
      </c>
      <c r="B77" s="296" t="str">
        <f t="shared" ref="B77:B83" si="3">HYPERLINK("#'Indicadores laborales'!A1","Indicadores laborales")</f>
        <v>Indicadores laborales</v>
      </c>
    </row>
    <row r="78" spans="1:3">
      <c r="A78" s="367" t="s">
        <v>77</v>
      </c>
      <c r="B78" s="296" t="str">
        <f t="shared" si="3"/>
        <v>Indicadores laborales</v>
      </c>
    </row>
    <row r="79" spans="1:3">
      <c r="A79" s="367" t="s">
        <v>78</v>
      </c>
      <c r="B79" s="296" t="str">
        <f t="shared" si="3"/>
        <v>Indicadores laborales</v>
      </c>
    </row>
    <row r="80" spans="1:3">
      <c r="A80" s="367" t="s">
        <v>79</v>
      </c>
      <c r="B80" s="296" t="str">
        <f t="shared" si="3"/>
        <v>Indicadores laborales</v>
      </c>
    </row>
    <row r="81" spans="1:2">
      <c r="A81" s="367" t="s">
        <v>80</v>
      </c>
      <c r="B81" s="296" t="str">
        <f t="shared" si="3"/>
        <v>Indicadores laborales</v>
      </c>
    </row>
    <row r="82" spans="1:2">
      <c r="A82" s="367" t="s">
        <v>81</v>
      </c>
      <c r="B82" s="296" t="str">
        <f t="shared" si="3"/>
        <v>Indicadores laborales</v>
      </c>
    </row>
    <row r="83" spans="1:2">
      <c r="A83" s="367" t="s">
        <v>82</v>
      </c>
      <c r="B83" s="296" t="str">
        <f t="shared" si="3"/>
        <v>Indicadores laborales</v>
      </c>
    </row>
    <row r="84" spans="1:2">
      <c r="A84" s="153" t="s">
        <v>83</v>
      </c>
      <c r="B84" s="296" t="str">
        <f>HYPERLINK("#'Derechos humanos'!A1","Derechos humanos")</f>
        <v>Derechos humanos</v>
      </c>
    </row>
    <row r="85" spans="1:2">
      <c r="A85" s="153" t="s">
        <v>84</v>
      </c>
      <c r="B85" s="296" t="str">
        <f>HYPERLINK("#'Derechos humanos'!A1","Derechos humanos")</f>
        <v>Derechos humanos</v>
      </c>
    </row>
    <row r="86" spans="1:2">
      <c r="A86" s="153" t="s">
        <v>85</v>
      </c>
      <c r="B86" s="296" t="str">
        <f>HYPERLINK("#'Derechos humanos'!A1","Derechos humanos")</f>
        <v>Derechos humanos</v>
      </c>
    </row>
    <row r="87" spans="1:2">
      <c r="A87" s="153" t="s">
        <v>86</v>
      </c>
      <c r="B87" s="296" t="str">
        <f>HYPERLINK("#'Derechos humanos'!A1","Derechos humanos")</f>
        <v>Derechos humanos</v>
      </c>
    </row>
    <row r="88" spans="1:2" ht="31">
      <c r="A88" s="367" t="s">
        <v>87</v>
      </c>
      <c r="B88" s="296" t="str">
        <f t="shared" ref="B88:B102" si="4">HYPERLINK("#'Gestión del capital humano'!A1","Gestión del capital humano")</f>
        <v>Gestión del capital humano</v>
      </c>
    </row>
    <row r="89" spans="1:2">
      <c r="A89" s="367" t="s">
        <v>88</v>
      </c>
      <c r="B89" s="296" t="str">
        <f t="shared" si="4"/>
        <v>Gestión del capital humano</v>
      </c>
    </row>
    <row r="90" spans="1:2">
      <c r="A90" s="367" t="s">
        <v>89</v>
      </c>
      <c r="B90" s="296" t="str">
        <f t="shared" si="4"/>
        <v>Gestión del capital humano</v>
      </c>
    </row>
    <row r="91" spans="1:2">
      <c r="A91" s="367" t="s">
        <v>90</v>
      </c>
      <c r="B91" s="296" t="str">
        <f t="shared" si="4"/>
        <v>Gestión del capital humano</v>
      </c>
    </row>
    <row r="92" spans="1:2">
      <c r="A92" s="367" t="s">
        <v>91</v>
      </c>
      <c r="B92" s="296" t="str">
        <f t="shared" si="4"/>
        <v>Gestión del capital humano</v>
      </c>
    </row>
    <row r="93" spans="1:2">
      <c r="A93" s="367" t="s">
        <v>92</v>
      </c>
      <c r="B93" s="296" t="str">
        <f t="shared" si="4"/>
        <v>Gestión del capital humano</v>
      </c>
    </row>
    <row r="94" spans="1:2">
      <c r="A94" s="367" t="s">
        <v>93</v>
      </c>
      <c r="B94" s="296" t="str">
        <f t="shared" si="4"/>
        <v>Gestión del capital humano</v>
      </c>
    </row>
    <row r="95" spans="1:2">
      <c r="A95" s="367" t="s">
        <v>94</v>
      </c>
      <c r="B95" s="296" t="str">
        <f t="shared" si="4"/>
        <v>Gestión del capital humano</v>
      </c>
    </row>
    <row r="96" spans="1:2">
      <c r="A96" s="367" t="s">
        <v>95</v>
      </c>
      <c r="B96" s="296" t="str">
        <f t="shared" si="4"/>
        <v>Gestión del capital humano</v>
      </c>
    </row>
    <row r="97" spans="1:2">
      <c r="A97" s="367" t="s">
        <v>96</v>
      </c>
      <c r="B97" s="296" t="str">
        <f t="shared" si="4"/>
        <v>Gestión del capital humano</v>
      </c>
    </row>
    <row r="98" spans="1:2" ht="31">
      <c r="A98" s="367" t="s">
        <v>97</v>
      </c>
      <c r="B98" s="296" t="str">
        <f t="shared" si="4"/>
        <v>Gestión del capital humano</v>
      </c>
    </row>
    <row r="99" spans="1:2">
      <c r="A99" s="367" t="s">
        <v>98</v>
      </c>
      <c r="B99" s="296" t="str">
        <f t="shared" si="4"/>
        <v>Gestión del capital humano</v>
      </c>
    </row>
    <row r="100" spans="1:2">
      <c r="A100" s="367" t="s">
        <v>99</v>
      </c>
      <c r="B100" s="296" t="str">
        <f t="shared" si="4"/>
        <v>Gestión del capital humano</v>
      </c>
    </row>
    <row r="101" spans="1:2">
      <c r="A101" s="367" t="s">
        <v>100</v>
      </c>
      <c r="B101" s="296" t="str">
        <f t="shared" si="4"/>
        <v>Gestión del capital humano</v>
      </c>
    </row>
    <row r="102" spans="1:2">
      <c r="A102" s="367" t="s">
        <v>101</v>
      </c>
      <c r="B102" s="296" t="str">
        <f t="shared" si="4"/>
        <v>Gestión del capital humano</v>
      </c>
    </row>
    <row r="103" spans="1:2">
      <c r="A103" s="367" t="s">
        <v>102</v>
      </c>
      <c r="B103" s="296" t="str">
        <f t="shared" ref="B103:B109" si="5">HYPERLINK("#'Salud y seguridad ocupacional'!A1","Salud y seguridad ocupacional")</f>
        <v>Salud y seguridad ocupacional</v>
      </c>
    </row>
    <row r="104" spans="1:2">
      <c r="A104" s="367" t="s">
        <v>103</v>
      </c>
      <c r="B104" s="296" t="str">
        <f t="shared" si="5"/>
        <v>Salud y seguridad ocupacional</v>
      </c>
    </row>
    <row r="105" spans="1:2">
      <c r="A105" s="367" t="s">
        <v>104</v>
      </c>
      <c r="B105" s="296" t="str">
        <f t="shared" si="5"/>
        <v>Salud y seguridad ocupacional</v>
      </c>
    </row>
    <row r="106" spans="1:2">
      <c r="A106" s="367" t="s">
        <v>105</v>
      </c>
      <c r="B106" s="296" t="str">
        <f t="shared" si="5"/>
        <v>Salud y seguridad ocupacional</v>
      </c>
    </row>
    <row r="107" spans="1:2">
      <c r="A107" s="367" t="s">
        <v>106</v>
      </c>
      <c r="B107" s="296" t="str">
        <f t="shared" si="5"/>
        <v>Salud y seguridad ocupacional</v>
      </c>
    </row>
    <row r="108" spans="1:2">
      <c r="A108" s="367" t="s">
        <v>107</v>
      </c>
      <c r="B108" s="296" t="str">
        <f t="shared" si="5"/>
        <v>Salud y seguridad ocupacional</v>
      </c>
    </row>
    <row r="109" spans="1:2">
      <c r="A109" s="367" t="s">
        <v>108</v>
      </c>
      <c r="B109" s="296" t="str">
        <f t="shared" si="5"/>
        <v>Salud y seguridad ocupacional</v>
      </c>
    </row>
    <row r="110" spans="1:2">
      <c r="A110" s="367" t="s">
        <v>109</v>
      </c>
      <c r="B110" s="296" t="str">
        <f>HYPERLINK("#'Relación con los clientes'!A1","Relación con los clientes")</f>
        <v>Relación con los clientes</v>
      </c>
    </row>
    <row r="111" spans="1:2">
      <c r="A111" s="367" t="s">
        <v>110</v>
      </c>
      <c r="B111" s="296" t="str">
        <f>HYPERLINK("#'Relación con los clientes'!A1","Relación con los clientes")</f>
        <v>Relación con los clientes</v>
      </c>
    </row>
    <row r="112" spans="1:2">
      <c r="A112" s="367" t="s">
        <v>111</v>
      </c>
      <c r="B112" s="296" t="str">
        <f>HYPERLINK("#'Relaciones comunitarias'!A1","Relaciones comunitarias")</f>
        <v>Relaciones comunitarias</v>
      </c>
    </row>
    <row r="113" spans="1:2">
      <c r="A113" s="367" t="s">
        <v>112</v>
      </c>
      <c r="B113" s="296" t="str">
        <f>HYPERLINK("#'Relaciones comunitarias'!A1","Relaciones comunitarias")</f>
        <v>Relaciones comunitarias</v>
      </c>
    </row>
    <row r="114" spans="1:2">
      <c r="A114" s="367" t="s">
        <v>113</v>
      </c>
      <c r="B114" s="296" t="str">
        <f>HYPERLINK("#'Relaciones comunitarias'!A1","Relaciones comunitarias")</f>
        <v>Relaciones comunitarias</v>
      </c>
    </row>
    <row r="115" spans="1:2">
      <c r="A115" s="164"/>
      <c r="B115" s="157"/>
    </row>
    <row r="116" spans="1:2">
      <c r="A116" s="164"/>
      <c r="B116" s="157"/>
    </row>
    <row r="117" spans="1:2">
      <c r="A117" s="166" t="s">
        <v>114</v>
      </c>
      <c r="B117" s="154"/>
    </row>
    <row r="118" spans="1:2">
      <c r="A118" s="153" t="s">
        <v>115</v>
      </c>
      <c r="B118" s="363" t="str">
        <f>HYPERLINK("#'GRI'!A1","GRI")</f>
        <v>GRI</v>
      </c>
    </row>
    <row r="119" spans="1:2">
      <c r="A119" s="153" t="s">
        <v>116</v>
      </c>
      <c r="B119" s="363" t="str">
        <f>HYPERLINK("#'SASB'!A1","SASB")</f>
        <v>SASB</v>
      </c>
    </row>
    <row r="120" spans="1:2">
      <c r="A120" s="164"/>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2943B-586A-F14B-B4E2-1F0D5856C74F}">
  <dimension ref="A1:G6"/>
  <sheetViews>
    <sheetView showGridLines="0" workbookViewId="0">
      <selection activeCell="C31" sqref="C31"/>
    </sheetView>
  </sheetViews>
  <sheetFormatPr baseColWidth="10" defaultColWidth="11" defaultRowHeight="13"/>
  <cols>
    <col min="1" max="1" width="17.83203125" style="11" customWidth="1"/>
    <col min="2" max="2" width="18" style="11" customWidth="1"/>
    <col min="3" max="3" width="20.33203125" style="11" customWidth="1"/>
    <col min="4" max="4" width="46.25" style="11" customWidth="1"/>
    <col min="5" max="5" width="11" style="11"/>
    <col min="6" max="6" width="12.75" style="11" customWidth="1"/>
    <col min="7" max="16384" width="11" style="11"/>
  </cols>
  <sheetData>
    <row r="1" spans="1:7" ht="24" customHeight="1">
      <c r="B1" s="600" t="s">
        <v>6</v>
      </c>
      <c r="C1" s="600"/>
      <c r="D1" s="600"/>
      <c r="F1" s="119" t="str">
        <f>HYPERLINK("#'Índice'!A1","Volver al índice")</f>
        <v>Volver al índice</v>
      </c>
    </row>
    <row r="2" spans="1:7" ht="36.65" customHeight="1">
      <c r="A2" s="316" t="s">
        <v>117</v>
      </c>
      <c r="B2" s="9" t="s">
        <v>118</v>
      </c>
      <c r="C2" s="10"/>
      <c r="D2" s="23"/>
      <c r="E2" s="24"/>
      <c r="G2" s="120"/>
    </row>
    <row r="3" spans="1:7" ht="100" customHeight="1">
      <c r="B3" s="598" t="s">
        <v>119</v>
      </c>
      <c r="C3" s="598"/>
      <c r="D3" s="598"/>
    </row>
    <row r="5" spans="1:7" ht="38.15" customHeight="1">
      <c r="A5" s="317" t="s">
        <v>120</v>
      </c>
      <c r="B5" s="599" t="s">
        <v>121</v>
      </c>
      <c r="C5" s="599"/>
      <c r="D5" s="599"/>
    </row>
    <row r="6" spans="1:7" ht="27.65" customHeight="1">
      <c r="B6" s="598" t="s">
        <v>122</v>
      </c>
      <c r="C6" s="598"/>
      <c r="D6" s="598"/>
    </row>
  </sheetData>
  <sheetProtection sheet="1" objects="1" scenarios="1"/>
  <mergeCells count="4">
    <mergeCell ref="B3:D3"/>
    <mergeCell ref="B5:D5"/>
    <mergeCell ref="B6:D6"/>
    <mergeCell ref="B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C9D91-1135-3B4B-BD73-705BC91D833C}">
  <dimension ref="A1:S149"/>
  <sheetViews>
    <sheetView showGridLines="0" topLeftCell="A117" zoomScale="95" zoomScaleNormal="95" workbookViewId="0">
      <selection activeCell="C31" sqref="C31"/>
    </sheetView>
  </sheetViews>
  <sheetFormatPr baseColWidth="10" defaultColWidth="11" defaultRowHeight="10.5"/>
  <cols>
    <col min="1" max="1" width="20.75" style="125" customWidth="1"/>
    <col min="2" max="2" width="23.83203125" style="136" customWidth="1"/>
    <col min="3" max="3" width="21.75" style="125" customWidth="1"/>
    <col min="4" max="7" width="16.75" style="125" customWidth="1"/>
    <col min="8" max="9" width="11.25" style="125" customWidth="1"/>
    <col min="10" max="16" width="16.25" style="125" customWidth="1"/>
    <col min="17" max="16384" width="11" style="125"/>
  </cols>
  <sheetData>
    <row r="1" spans="1:19" ht="27" customHeight="1">
      <c r="B1" s="600" t="s">
        <v>7</v>
      </c>
      <c r="C1" s="600"/>
      <c r="L1" s="120"/>
      <c r="S1" s="119" t="str">
        <f>HYPERLINK("#'Índice'!A1","Volver al índice")</f>
        <v>Volver al índice</v>
      </c>
    </row>
    <row r="2" spans="1:19" ht="10.5" customHeight="1">
      <c r="A2" s="420" t="s">
        <v>123</v>
      </c>
      <c r="B2" s="620" t="s">
        <v>124</v>
      </c>
      <c r="C2" s="620"/>
      <c r="D2" s="620"/>
      <c r="E2" s="620"/>
      <c r="F2" s="620"/>
      <c r="G2" s="620"/>
      <c r="H2" s="620"/>
      <c r="I2" s="620"/>
      <c r="J2" s="421" t="s">
        <v>125</v>
      </c>
      <c r="K2" s="410" t="s">
        <v>126</v>
      </c>
      <c r="L2" s="410" t="s">
        <v>127</v>
      </c>
      <c r="M2" s="410" t="s">
        <v>128</v>
      </c>
      <c r="N2" s="410" t="s">
        <v>129</v>
      </c>
      <c r="O2" s="410" t="s">
        <v>130</v>
      </c>
      <c r="P2" s="410" t="s">
        <v>131</v>
      </c>
    </row>
    <row r="3" spans="1:19" ht="15.65" customHeight="1">
      <c r="A3" s="127"/>
      <c r="B3" s="619" t="s">
        <v>132</v>
      </c>
      <c r="C3" s="619"/>
      <c r="D3" s="619"/>
      <c r="E3" s="619"/>
      <c r="F3" s="619"/>
      <c r="G3" s="619"/>
      <c r="H3" s="619"/>
      <c r="I3" s="619"/>
      <c r="J3" s="422"/>
      <c r="K3" s="128"/>
      <c r="L3" s="128"/>
      <c r="M3" s="128"/>
      <c r="N3" s="128"/>
      <c r="O3" s="8"/>
      <c r="P3" s="8"/>
    </row>
    <row r="4" spans="1:19" ht="15.65" customHeight="1">
      <c r="A4" s="127"/>
      <c r="B4" s="618" t="s">
        <v>133</v>
      </c>
      <c r="C4" s="618"/>
      <c r="D4" s="618"/>
      <c r="E4" s="618"/>
      <c r="F4" s="618"/>
      <c r="G4" s="618"/>
      <c r="H4" s="618"/>
      <c r="I4" s="618"/>
      <c r="J4" s="423" t="b">
        <v>1</v>
      </c>
      <c r="K4" s="129" t="b">
        <v>1</v>
      </c>
      <c r="L4" s="129" t="b">
        <v>1</v>
      </c>
      <c r="M4" s="129" t="b">
        <v>1</v>
      </c>
      <c r="N4" s="129" t="b">
        <v>1</v>
      </c>
      <c r="O4" s="130" t="b">
        <v>1</v>
      </c>
      <c r="P4" s="130" t="b">
        <v>1</v>
      </c>
    </row>
    <row r="5" spans="1:19" ht="17.149999999999999" customHeight="1">
      <c r="A5" s="127"/>
      <c r="B5" s="618" t="s">
        <v>134</v>
      </c>
      <c r="C5" s="618"/>
      <c r="D5" s="618"/>
      <c r="E5" s="618"/>
      <c r="F5" s="618"/>
      <c r="G5" s="618"/>
      <c r="H5" s="618"/>
      <c r="I5" s="618"/>
      <c r="J5" s="423" t="b">
        <v>0</v>
      </c>
      <c r="K5" s="129" t="b">
        <v>0</v>
      </c>
      <c r="L5" s="129" t="b">
        <v>0</v>
      </c>
      <c r="M5" s="129" t="b">
        <v>0</v>
      </c>
      <c r="N5" s="129" t="b">
        <v>0</v>
      </c>
      <c r="O5" s="130" t="b">
        <v>0</v>
      </c>
      <c r="P5" s="130" t="b">
        <v>0</v>
      </c>
    </row>
    <row r="6" spans="1:19" ht="15.65" customHeight="1">
      <c r="A6" s="131"/>
      <c r="B6" s="618" t="s">
        <v>135</v>
      </c>
      <c r="C6" s="618"/>
      <c r="D6" s="618"/>
      <c r="E6" s="618"/>
      <c r="F6" s="618"/>
      <c r="G6" s="618"/>
      <c r="H6" s="618"/>
      <c r="I6" s="618"/>
      <c r="J6" s="423" t="b">
        <v>0</v>
      </c>
      <c r="K6" s="129" t="b">
        <v>0</v>
      </c>
      <c r="L6" s="129" t="b">
        <v>0</v>
      </c>
      <c r="M6" s="129" t="b">
        <v>0</v>
      </c>
      <c r="N6" s="129" t="b">
        <v>0</v>
      </c>
      <c r="O6" s="130" t="b">
        <v>0</v>
      </c>
      <c r="P6" s="130" t="b">
        <v>0</v>
      </c>
    </row>
    <row r="7" spans="1:19" ht="15.65" customHeight="1">
      <c r="A7" s="131"/>
      <c r="B7" s="618" t="s">
        <v>136</v>
      </c>
      <c r="C7" s="618"/>
      <c r="D7" s="618"/>
      <c r="E7" s="618"/>
      <c r="F7" s="618"/>
      <c r="G7" s="618"/>
      <c r="H7" s="618"/>
      <c r="I7" s="618"/>
      <c r="J7" s="423" t="b">
        <v>1</v>
      </c>
      <c r="K7" s="129" t="b">
        <v>1</v>
      </c>
      <c r="L7" s="129" t="b">
        <v>1</v>
      </c>
      <c r="M7" s="129" t="b">
        <v>1</v>
      </c>
      <c r="N7" s="129" t="b">
        <v>1</v>
      </c>
      <c r="O7" s="130" t="b">
        <v>1</v>
      </c>
      <c r="P7" s="130" t="b">
        <v>1</v>
      </c>
    </row>
    <row r="8" spans="1:19" ht="15.65" customHeight="1">
      <c r="A8" s="131"/>
      <c r="B8" s="618" t="s">
        <v>137</v>
      </c>
      <c r="C8" s="618"/>
      <c r="D8" s="618"/>
      <c r="E8" s="618"/>
      <c r="F8" s="618"/>
      <c r="G8" s="618"/>
      <c r="H8" s="618"/>
      <c r="I8" s="618"/>
      <c r="J8" s="423" t="b">
        <v>0</v>
      </c>
      <c r="K8" s="129" t="b">
        <v>0</v>
      </c>
      <c r="L8" s="129" t="b">
        <v>0</v>
      </c>
      <c r="M8" s="129" t="b">
        <v>0</v>
      </c>
      <c r="N8" s="129" t="b">
        <v>0</v>
      </c>
      <c r="O8" s="130" t="b">
        <v>0</v>
      </c>
      <c r="P8" s="130" t="b">
        <v>0</v>
      </c>
    </row>
    <row r="9" spans="1:19" ht="15.65" customHeight="1">
      <c r="A9" s="131"/>
      <c r="B9" s="618" t="s">
        <v>138</v>
      </c>
      <c r="C9" s="618"/>
      <c r="D9" s="618"/>
      <c r="E9" s="618"/>
      <c r="F9" s="618"/>
      <c r="G9" s="618"/>
      <c r="H9" s="618"/>
      <c r="I9" s="618"/>
      <c r="J9" s="423" t="b">
        <v>1</v>
      </c>
      <c r="K9" s="129" t="b">
        <v>1</v>
      </c>
      <c r="L9" s="129" t="b">
        <v>1</v>
      </c>
      <c r="M9" s="129" t="b">
        <v>1</v>
      </c>
      <c r="N9" s="129" t="b">
        <v>1</v>
      </c>
      <c r="O9" s="130" t="b">
        <v>1</v>
      </c>
      <c r="P9" s="130" t="b">
        <v>1</v>
      </c>
    </row>
    <row r="10" spans="1:19" ht="15.65" customHeight="1">
      <c r="A10" s="131"/>
      <c r="B10" s="618" t="s">
        <v>139</v>
      </c>
      <c r="C10" s="618"/>
      <c r="D10" s="618"/>
      <c r="E10" s="618"/>
      <c r="F10" s="618"/>
      <c r="G10" s="618"/>
      <c r="H10" s="618"/>
      <c r="I10" s="618"/>
      <c r="J10" s="423" t="b">
        <v>0</v>
      </c>
      <c r="K10" s="129" t="b">
        <v>0</v>
      </c>
      <c r="L10" s="129" t="b">
        <v>0</v>
      </c>
      <c r="M10" s="129" t="b">
        <v>0</v>
      </c>
      <c r="N10" s="129" t="b">
        <v>0</v>
      </c>
      <c r="O10" s="130" t="b">
        <v>0</v>
      </c>
      <c r="P10" s="130" t="b">
        <v>0</v>
      </c>
    </row>
    <row r="11" spans="1:19" ht="15.65" customHeight="1">
      <c r="B11" s="618" t="s">
        <v>140</v>
      </c>
      <c r="C11" s="618"/>
      <c r="D11" s="618"/>
      <c r="E11" s="618"/>
      <c r="F11" s="618"/>
      <c r="G11" s="618"/>
      <c r="H11" s="618"/>
      <c r="I11" s="618"/>
      <c r="J11" s="424" t="b">
        <v>1</v>
      </c>
      <c r="K11" s="130" t="b">
        <v>1</v>
      </c>
      <c r="L11" s="130" t="b">
        <v>1</v>
      </c>
      <c r="M11" s="130" t="b">
        <v>1</v>
      </c>
      <c r="N11" s="130" t="b">
        <v>1</v>
      </c>
      <c r="O11" s="130" t="b">
        <v>1</v>
      </c>
      <c r="P11" s="130" t="b">
        <v>1</v>
      </c>
    </row>
    <row r="12" spans="1:19" ht="15.65" customHeight="1">
      <c r="B12" s="618" t="s">
        <v>141</v>
      </c>
      <c r="C12" s="618"/>
      <c r="D12" s="618"/>
      <c r="E12" s="618"/>
      <c r="F12" s="618"/>
      <c r="G12" s="618"/>
      <c r="H12" s="618"/>
      <c r="I12" s="618"/>
      <c r="J12" s="424" t="b">
        <v>0</v>
      </c>
      <c r="K12" s="130" t="b">
        <v>0</v>
      </c>
      <c r="L12" s="130" t="b">
        <v>0</v>
      </c>
      <c r="M12" s="130" t="b">
        <v>0</v>
      </c>
      <c r="N12" s="130" t="b">
        <v>0</v>
      </c>
      <c r="O12" s="130" t="b">
        <v>1</v>
      </c>
      <c r="P12" s="130" t="b">
        <v>1</v>
      </c>
    </row>
    <row r="13" spans="1:19" ht="49.5" customHeight="1">
      <c r="B13" s="625" t="s">
        <v>142</v>
      </c>
      <c r="C13" s="625"/>
      <c r="D13" s="625"/>
      <c r="E13" s="625"/>
      <c r="F13" s="625"/>
      <c r="G13" s="625"/>
      <c r="H13" s="625"/>
      <c r="I13" s="625"/>
      <c r="J13" s="625"/>
      <c r="K13" s="625"/>
      <c r="L13" s="625"/>
      <c r="M13" s="625"/>
      <c r="N13" s="625"/>
      <c r="O13" s="625"/>
      <c r="P13" s="625"/>
    </row>
    <row r="14" spans="1:19">
      <c r="B14" s="382"/>
      <c r="C14" s="382"/>
      <c r="D14" s="382"/>
      <c r="E14" s="382"/>
      <c r="F14" s="382"/>
      <c r="G14" s="382"/>
      <c r="H14" s="382"/>
      <c r="I14" s="382"/>
      <c r="J14" s="382"/>
      <c r="K14" s="382"/>
      <c r="L14" s="382"/>
      <c r="M14" s="382"/>
      <c r="N14" s="382"/>
    </row>
    <row r="15" spans="1:19">
      <c r="B15" s="608" t="s">
        <v>8</v>
      </c>
      <c r="C15" s="608"/>
      <c r="D15" s="609"/>
      <c r="E15" s="609"/>
      <c r="F15" s="609"/>
      <c r="G15" s="609"/>
      <c r="H15" s="609"/>
      <c r="I15" s="609"/>
      <c r="J15" s="608"/>
      <c r="K15" s="608"/>
      <c r="L15" s="608"/>
      <c r="M15" s="608"/>
      <c r="N15" s="608"/>
      <c r="O15" s="608"/>
      <c r="P15" s="608"/>
    </row>
    <row r="16" spans="1:19" ht="36" customHeight="1">
      <c r="A16" s="12" t="s">
        <v>143</v>
      </c>
      <c r="B16" s="13" t="s">
        <v>144</v>
      </c>
      <c r="C16" s="15" t="s">
        <v>145</v>
      </c>
      <c r="D16" s="12" t="s">
        <v>146</v>
      </c>
      <c r="E16" s="12" t="s">
        <v>147</v>
      </c>
      <c r="F16" s="12" t="s">
        <v>148</v>
      </c>
      <c r="G16" s="12" t="s">
        <v>149</v>
      </c>
      <c r="H16" s="12" t="s">
        <v>150</v>
      </c>
      <c r="I16" s="16" t="s">
        <v>151</v>
      </c>
      <c r="J16" s="13" t="s">
        <v>152</v>
      </c>
      <c r="K16" s="13" t="s">
        <v>153</v>
      </c>
      <c r="L16" s="13" t="s">
        <v>154</v>
      </c>
      <c r="M16" s="13" t="s">
        <v>155</v>
      </c>
      <c r="N16" s="13" t="s">
        <v>156</v>
      </c>
      <c r="O16" s="13" t="s">
        <v>157</v>
      </c>
      <c r="P16" s="13" t="s">
        <v>158</v>
      </c>
      <c r="Q16" s="136"/>
      <c r="R16" s="136"/>
    </row>
    <row r="17" spans="1:16">
      <c r="B17" s="132" t="s">
        <v>125</v>
      </c>
      <c r="C17" s="133" t="s">
        <v>159</v>
      </c>
      <c r="D17" s="134" t="s">
        <v>160</v>
      </c>
      <c r="E17" s="14">
        <v>44281</v>
      </c>
      <c r="F17" s="14">
        <v>45407</v>
      </c>
      <c r="G17" s="314">
        <v>5.2</v>
      </c>
      <c r="H17" s="134" t="s">
        <v>161</v>
      </c>
      <c r="I17" s="135">
        <v>58</v>
      </c>
      <c r="J17" s="134" t="s">
        <v>162</v>
      </c>
      <c r="K17" s="134" t="s">
        <v>163</v>
      </c>
      <c r="L17" s="134" t="s">
        <v>164</v>
      </c>
      <c r="M17" s="134" t="s">
        <v>165</v>
      </c>
      <c r="N17" s="134" t="s">
        <v>164</v>
      </c>
      <c r="O17" s="134" t="s">
        <v>164</v>
      </c>
      <c r="P17" s="386">
        <v>2</v>
      </c>
    </row>
    <row r="18" spans="1:16">
      <c r="B18" s="132" t="s">
        <v>126</v>
      </c>
      <c r="C18" s="133" t="s">
        <v>166</v>
      </c>
      <c r="D18" s="134" t="s">
        <v>167</v>
      </c>
      <c r="E18" s="14">
        <v>43700</v>
      </c>
      <c r="F18" s="14">
        <v>45407</v>
      </c>
      <c r="G18" s="315">
        <v>6.9</v>
      </c>
      <c r="H18" s="134" t="s">
        <v>161</v>
      </c>
      <c r="I18" s="135">
        <v>57</v>
      </c>
      <c r="J18" s="134" t="s">
        <v>162</v>
      </c>
      <c r="K18" s="134" t="s">
        <v>163</v>
      </c>
      <c r="L18" s="134" t="s">
        <v>164</v>
      </c>
      <c r="M18" s="134" t="s">
        <v>165</v>
      </c>
      <c r="N18" s="134" t="s">
        <v>164</v>
      </c>
      <c r="O18" s="134" t="s">
        <v>164</v>
      </c>
      <c r="P18" s="386">
        <v>2</v>
      </c>
    </row>
    <row r="19" spans="1:16">
      <c r="B19" s="132" t="s">
        <v>127</v>
      </c>
      <c r="C19" s="133" t="s">
        <v>166</v>
      </c>
      <c r="D19" s="134" t="s">
        <v>168</v>
      </c>
      <c r="E19" s="14">
        <v>43700</v>
      </c>
      <c r="F19" s="14">
        <v>45407</v>
      </c>
      <c r="G19" s="315">
        <v>6.9</v>
      </c>
      <c r="H19" s="134" t="s">
        <v>161</v>
      </c>
      <c r="I19" s="135">
        <v>57</v>
      </c>
      <c r="J19" s="134" t="s">
        <v>169</v>
      </c>
      <c r="K19" s="134" t="s">
        <v>170</v>
      </c>
      <c r="L19" s="134" t="s">
        <v>164</v>
      </c>
      <c r="M19" s="134" t="s">
        <v>165</v>
      </c>
      <c r="N19" s="134" t="s">
        <v>164</v>
      </c>
      <c r="O19" s="134" t="s">
        <v>164</v>
      </c>
      <c r="P19" s="386">
        <v>2</v>
      </c>
    </row>
    <row r="20" spans="1:16">
      <c r="B20" s="132" t="s">
        <v>128</v>
      </c>
      <c r="C20" s="133" t="s">
        <v>166</v>
      </c>
      <c r="D20" s="134" t="s">
        <v>171</v>
      </c>
      <c r="E20" s="14">
        <v>44281</v>
      </c>
      <c r="F20" s="14">
        <v>45407</v>
      </c>
      <c r="G20" s="315">
        <v>0.2</v>
      </c>
      <c r="H20" s="134" t="s">
        <v>161</v>
      </c>
      <c r="I20" s="135">
        <v>70</v>
      </c>
      <c r="J20" s="134" t="s">
        <v>162</v>
      </c>
      <c r="K20" s="134" t="s">
        <v>163</v>
      </c>
      <c r="L20" s="134" t="s">
        <v>164</v>
      </c>
      <c r="M20" s="134" t="s">
        <v>165</v>
      </c>
      <c r="N20" s="134" t="s">
        <v>164</v>
      </c>
      <c r="O20" s="134" t="s">
        <v>164</v>
      </c>
      <c r="P20" s="386">
        <v>2</v>
      </c>
    </row>
    <row r="21" spans="1:16">
      <c r="B21" s="132" t="s">
        <v>129</v>
      </c>
      <c r="C21" s="133" t="s">
        <v>166</v>
      </c>
      <c r="D21" s="134" t="s">
        <v>172</v>
      </c>
      <c r="E21" s="14">
        <v>45407</v>
      </c>
      <c r="F21" s="14">
        <v>45407</v>
      </c>
      <c r="G21" s="315">
        <v>2</v>
      </c>
      <c r="H21" s="134" t="s">
        <v>161</v>
      </c>
      <c r="I21" s="135">
        <v>53</v>
      </c>
      <c r="J21" s="134" t="s">
        <v>162</v>
      </c>
      <c r="K21" s="134" t="s">
        <v>163</v>
      </c>
      <c r="L21" s="134" t="s">
        <v>164</v>
      </c>
      <c r="M21" s="134" t="s">
        <v>165</v>
      </c>
      <c r="N21" s="134" t="s">
        <v>164</v>
      </c>
      <c r="O21" s="134" t="s">
        <v>164</v>
      </c>
      <c r="P21" s="386">
        <v>4</v>
      </c>
    </row>
    <row r="22" spans="1:16">
      <c r="B22" s="132" t="s">
        <v>130</v>
      </c>
      <c r="C22" s="133" t="s">
        <v>173</v>
      </c>
      <c r="D22" s="134" t="s">
        <v>174</v>
      </c>
      <c r="E22" s="14">
        <v>45407</v>
      </c>
      <c r="F22" s="14">
        <v>45407</v>
      </c>
      <c r="G22" s="315">
        <v>2</v>
      </c>
      <c r="H22" s="134" t="s">
        <v>175</v>
      </c>
      <c r="I22" s="135">
        <v>60</v>
      </c>
      <c r="J22" s="134" t="s">
        <v>162</v>
      </c>
      <c r="K22" s="134" t="s">
        <v>163</v>
      </c>
      <c r="L22" s="134" t="s">
        <v>176</v>
      </c>
      <c r="M22" s="134" t="s">
        <v>165</v>
      </c>
      <c r="N22" s="134" t="s">
        <v>164</v>
      </c>
      <c r="O22" s="134" t="s">
        <v>177</v>
      </c>
      <c r="P22" s="386">
        <v>2</v>
      </c>
    </row>
    <row r="23" spans="1:16">
      <c r="B23" s="132" t="s">
        <v>131</v>
      </c>
      <c r="C23" s="133" t="s">
        <v>166</v>
      </c>
      <c r="D23" s="134" t="s">
        <v>178</v>
      </c>
      <c r="E23" s="14">
        <v>45407</v>
      </c>
      <c r="F23" s="14">
        <v>45407</v>
      </c>
      <c r="G23" s="315">
        <v>2</v>
      </c>
      <c r="H23" s="134" t="s">
        <v>161</v>
      </c>
      <c r="I23" s="135">
        <v>61</v>
      </c>
      <c r="J23" s="134" t="s">
        <v>162</v>
      </c>
      <c r="K23" s="134" t="s">
        <v>179</v>
      </c>
      <c r="L23" s="134" t="s">
        <v>176</v>
      </c>
      <c r="M23" s="134" t="s">
        <v>165</v>
      </c>
      <c r="N23" s="134" t="s">
        <v>164</v>
      </c>
      <c r="O23" s="134" t="s">
        <v>177</v>
      </c>
      <c r="P23" s="386">
        <v>6</v>
      </c>
    </row>
    <row r="24" spans="1:16" ht="49.5" customHeight="1">
      <c r="B24" s="625" t="s">
        <v>180</v>
      </c>
      <c r="C24" s="625"/>
      <c r="D24" s="625"/>
      <c r="E24" s="625"/>
      <c r="F24" s="625"/>
      <c r="G24" s="625"/>
      <c r="H24" s="625"/>
      <c r="I24" s="625"/>
      <c r="J24" s="625"/>
      <c r="K24" s="625"/>
      <c r="L24" s="625"/>
      <c r="M24" s="625"/>
      <c r="N24" s="625"/>
      <c r="O24" s="625"/>
      <c r="P24" s="625"/>
    </row>
    <row r="25" spans="1:16" ht="16">
      <c r="E25" s="19"/>
      <c r="F25" s="19"/>
      <c r="G25"/>
      <c r="H25"/>
      <c r="I25" s="19"/>
    </row>
    <row r="26" spans="1:16" ht="15" customHeight="1">
      <c r="B26" s="603" t="s">
        <v>181</v>
      </c>
      <c r="C26" s="603"/>
      <c r="D26" s="603"/>
      <c r="E26" s="19"/>
      <c r="F26" s="19"/>
      <c r="G26"/>
      <c r="H26"/>
      <c r="I26" s="19"/>
    </row>
    <row r="27" spans="1:16" ht="15" customHeight="1">
      <c r="B27" s="621">
        <f>AVERAGE(G17:G23)</f>
        <v>3.6</v>
      </c>
      <c r="C27" s="621"/>
      <c r="D27" s="621"/>
      <c r="G27"/>
      <c r="H27"/>
    </row>
    <row r="28" spans="1:16" ht="16">
      <c r="G28"/>
      <c r="H28"/>
    </row>
    <row r="29" spans="1:16">
      <c r="B29" s="428" t="s">
        <v>9</v>
      </c>
      <c r="D29" s="126"/>
    </row>
    <row r="30" spans="1:16">
      <c r="A30" s="17" t="s">
        <v>182</v>
      </c>
      <c r="B30" s="622" t="s">
        <v>183</v>
      </c>
      <c r="C30" s="624"/>
      <c r="D30" s="467" t="s">
        <v>184</v>
      </c>
    </row>
    <row r="31" spans="1:16">
      <c r="B31" s="455" t="s">
        <v>185</v>
      </c>
      <c r="C31" s="463"/>
      <c r="D31" s="468">
        <v>6</v>
      </c>
    </row>
    <row r="32" spans="1:16">
      <c r="B32" s="458" t="s">
        <v>186</v>
      </c>
      <c r="C32" s="464"/>
      <c r="D32" s="468">
        <v>1</v>
      </c>
    </row>
    <row r="33" spans="2:4">
      <c r="B33" s="462" t="s">
        <v>187</v>
      </c>
      <c r="C33" s="465"/>
      <c r="D33" s="469">
        <v>7</v>
      </c>
    </row>
    <row r="34" spans="2:4" ht="21" customHeight="1">
      <c r="B34" s="622" t="s">
        <v>188</v>
      </c>
      <c r="C34" s="624"/>
      <c r="D34" s="467" t="s">
        <v>184</v>
      </c>
    </row>
    <row r="35" spans="2:4">
      <c r="B35" s="461" t="s">
        <v>162</v>
      </c>
      <c r="C35" s="463"/>
      <c r="D35" s="468"/>
    </row>
    <row r="36" spans="2:4">
      <c r="B36" s="458" t="s">
        <v>185</v>
      </c>
      <c r="C36" s="464"/>
      <c r="D36" s="468">
        <v>5</v>
      </c>
    </row>
    <row r="37" spans="2:4">
      <c r="B37" s="456" t="s">
        <v>186</v>
      </c>
      <c r="D37" s="468">
        <v>1</v>
      </c>
    </row>
    <row r="38" spans="2:4">
      <c r="B38" s="460" t="s">
        <v>169</v>
      </c>
      <c r="C38" s="464"/>
      <c r="D38" s="468"/>
    </row>
    <row r="39" spans="2:4">
      <c r="B39" s="456" t="s">
        <v>185</v>
      </c>
      <c r="D39" s="468">
        <v>1</v>
      </c>
    </row>
    <row r="40" spans="2:4">
      <c r="B40" s="458" t="s">
        <v>186</v>
      </c>
      <c r="C40" s="464"/>
      <c r="D40" s="468">
        <v>0</v>
      </c>
    </row>
    <row r="41" spans="2:4" ht="21" customHeight="1">
      <c r="B41" s="622" t="s">
        <v>189</v>
      </c>
      <c r="C41" s="624"/>
      <c r="D41" s="467" t="s">
        <v>184</v>
      </c>
    </row>
    <row r="42" spans="2:4">
      <c r="B42" s="460" t="s">
        <v>190</v>
      </c>
      <c r="C42" s="464"/>
      <c r="D42" s="468"/>
    </row>
    <row r="43" spans="2:4">
      <c r="B43" s="456" t="s">
        <v>185</v>
      </c>
      <c r="D43" s="468">
        <v>0</v>
      </c>
    </row>
    <row r="44" spans="2:4">
      <c r="B44" s="458" t="s">
        <v>186</v>
      </c>
      <c r="C44" s="464"/>
      <c r="D44" s="468">
        <v>0</v>
      </c>
    </row>
    <row r="45" spans="2:4">
      <c r="B45" s="459" t="s">
        <v>191</v>
      </c>
      <c r="D45" s="468"/>
    </row>
    <row r="46" spans="2:4">
      <c r="B46" s="458" t="s">
        <v>185</v>
      </c>
      <c r="C46" s="464"/>
      <c r="D46" s="468">
        <v>0</v>
      </c>
    </row>
    <row r="47" spans="2:4">
      <c r="B47" s="456" t="s">
        <v>186</v>
      </c>
      <c r="D47" s="468">
        <v>0</v>
      </c>
    </row>
    <row r="48" spans="2:4">
      <c r="B48" s="460" t="s">
        <v>192</v>
      </c>
      <c r="C48" s="464"/>
      <c r="D48" s="468"/>
    </row>
    <row r="49" spans="2:4">
      <c r="B49" s="456" t="s">
        <v>185</v>
      </c>
      <c r="D49" s="468">
        <v>0</v>
      </c>
    </row>
    <row r="50" spans="2:4">
      <c r="B50" s="458" t="s">
        <v>186</v>
      </c>
      <c r="C50" s="464"/>
      <c r="D50" s="468">
        <v>0</v>
      </c>
    </row>
    <row r="51" spans="2:4">
      <c r="B51" s="459" t="s">
        <v>193</v>
      </c>
      <c r="D51" s="468"/>
    </row>
    <row r="52" spans="2:4">
      <c r="B52" s="458" t="s">
        <v>185</v>
      </c>
      <c r="C52" s="464"/>
      <c r="D52" s="468">
        <v>3</v>
      </c>
    </row>
    <row r="53" spans="2:4">
      <c r="B53" s="456" t="s">
        <v>186</v>
      </c>
      <c r="D53" s="468">
        <v>1</v>
      </c>
    </row>
    <row r="54" spans="2:4">
      <c r="B54" s="460" t="s">
        <v>194</v>
      </c>
      <c r="C54" s="464"/>
      <c r="D54" s="468"/>
    </row>
    <row r="55" spans="2:4">
      <c r="B55" s="456" t="s">
        <v>185</v>
      </c>
      <c r="D55" s="468">
        <v>2</v>
      </c>
    </row>
    <row r="56" spans="2:4">
      <c r="B56" s="458" t="s">
        <v>186</v>
      </c>
      <c r="C56" s="464"/>
      <c r="D56" s="468">
        <v>0</v>
      </c>
    </row>
    <row r="57" spans="2:4">
      <c r="B57" s="459" t="s">
        <v>195</v>
      </c>
      <c r="D57" s="468"/>
    </row>
    <row r="58" spans="2:4">
      <c r="B58" s="458" t="s">
        <v>185</v>
      </c>
      <c r="C58" s="464"/>
      <c r="D58" s="468">
        <v>1</v>
      </c>
    </row>
    <row r="59" spans="2:4">
      <c r="B59" s="457" t="s">
        <v>186</v>
      </c>
      <c r="C59" s="466"/>
      <c r="D59" s="468">
        <v>0</v>
      </c>
    </row>
    <row r="60" spans="2:4" ht="31.5" customHeight="1">
      <c r="B60" s="622" t="s">
        <v>196</v>
      </c>
      <c r="C60" s="624"/>
      <c r="D60" s="467" t="s">
        <v>184</v>
      </c>
    </row>
    <row r="61" spans="2:4">
      <c r="B61" s="461" t="s">
        <v>197</v>
      </c>
      <c r="C61" s="463"/>
      <c r="D61" s="468"/>
    </row>
    <row r="62" spans="2:4">
      <c r="B62" s="458" t="s">
        <v>185</v>
      </c>
      <c r="C62" s="464"/>
      <c r="D62" s="468">
        <v>2</v>
      </c>
    </row>
    <row r="63" spans="2:4">
      <c r="B63" s="456" t="s">
        <v>186</v>
      </c>
      <c r="D63" s="468">
        <v>1</v>
      </c>
    </row>
    <row r="64" spans="2:4">
      <c r="B64" s="460" t="s">
        <v>198</v>
      </c>
      <c r="C64" s="464"/>
      <c r="D64" s="468"/>
    </row>
    <row r="65" spans="2:4">
      <c r="B65" s="456" t="s">
        <v>185</v>
      </c>
      <c r="D65" s="468">
        <v>2</v>
      </c>
    </row>
    <row r="66" spans="2:4">
      <c r="B66" s="458" t="s">
        <v>186</v>
      </c>
      <c r="C66" s="464"/>
      <c r="D66" s="468">
        <v>0</v>
      </c>
    </row>
    <row r="67" spans="2:4">
      <c r="B67" s="459" t="s">
        <v>199</v>
      </c>
      <c r="D67" s="468"/>
    </row>
    <row r="68" spans="2:4">
      <c r="B68" s="458" t="s">
        <v>185</v>
      </c>
      <c r="C68" s="464"/>
      <c r="D68" s="468">
        <v>2</v>
      </c>
    </row>
    <row r="69" spans="2:4">
      <c r="B69" s="456" t="s">
        <v>186</v>
      </c>
      <c r="D69" s="468">
        <v>0</v>
      </c>
    </row>
    <row r="70" spans="2:4">
      <c r="B70" s="460" t="s">
        <v>200</v>
      </c>
      <c r="C70" s="464"/>
      <c r="D70" s="468"/>
    </row>
    <row r="71" spans="2:4">
      <c r="B71" s="456" t="s">
        <v>185</v>
      </c>
      <c r="D71" s="468">
        <v>0</v>
      </c>
    </row>
    <row r="72" spans="2:4">
      <c r="B72" s="458" t="s">
        <v>186</v>
      </c>
      <c r="C72" s="464"/>
      <c r="D72" s="468">
        <v>0</v>
      </c>
    </row>
    <row r="73" spans="2:4">
      <c r="B73" s="459" t="s">
        <v>201</v>
      </c>
      <c r="D73" s="468"/>
    </row>
    <row r="74" spans="2:4">
      <c r="B74" s="458" t="s">
        <v>185</v>
      </c>
      <c r="C74" s="464"/>
      <c r="D74" s="468">
        <v>0</v>
      </c>
    </row>
    <row r="75" spans="2:4">
      <c r="B75" s="457" t="s">
        <v>186</v>
      </c>
      <c r="C75" s="466"/>
      <c r="D75" s="468">
        <v>0</v>
      </c>
    </row>
    <row r="76" spans="2:4" ht="21" customHeight="1">
      <c r="B76" s="622" t="s">
        <v>202</v>
      </c>
      <c r="C76" s="624"/>
      <c r="D76" s="467" t="s">
        <v>184</v>
      </c>
    </row>
    <row r="77" spans="2:4">
      <c r="B77" s="455" t="s">
        <v>186</v>
      </c>
      <c r="C77" s="463"/>
      <c r="D77" s="468">
        <v>0</v>
      </c>
    </row>
    <row r="78" spans="2:4">
      <c r="B78" s="458" t="s">
        <v>185</v>
      </c>
      <c r="C78" s="464"/>
      <c r="D78" s="468">
        <v>0</v>
      </c>
    </row>
    <row r="79" spans="2:4">
      <c r="B79" s="457" t="s">
        <v>187</v>
      </c>
      <c r="C79" s="466"/>
      <c r="D79" s="468">
        <v>0</v>
      </c>
    </row>
    <row r="80" spans="2:4">
      <c r="B80" s="626" t="s">
        <v>203</v>
      </c>
      <c r="C80" s="626"/>
      <c r="D80" s="627"/>
    </row>
    <row r="81" spans="1:9">
      <c r="B81" s="622" t="s">
        <v>204</v>
      </c>
      <c r="C81" s="623"/>
      <c r="D81" s="18" t="s">
        <v>184</v>
      </c>
    </row>
    <row r="82" spans="1:9">
      <c r="B82" s="601" t="s">
        <v>205</v>
      </c>
      <c r="C82" s="601"/>
      <c r="D82" s="135" t="s">
        <v>206</v>
      </c>
    </row>
    <row r="83" spans="1:9">
      <c r="B83" s="601" t="s">
        <v>207</v>
      </c>
      <c r="C83" s="601"/>
      <c r="D83" s="135" t="s">
        <v>206</v>
      </c>
    </row>
    <row r="85" spans="1:9">
      <c r="B85" s="632" t="s">
        <v>10</v>
      </c>
      <c r="C85" s="632"/>
      <c r="D85" s="632"/>
    </row>
    <row r="86" spans="1:9">
      <c r="A86" s="21" t="s">
        <v>208</v>
      </c>
      <c r="B86" s="43" t="s">
        <v>209</v>
      </c>
      <c r="C86" s="470" t="s">
        <v>210</v>
      </c>
      <c r="D86" s="21">
        <v>2025</v>
      </c>
    </row>
    <row r="87" spans="1:9" ht="21">
      <c r="B87" s="138" t="s">
        <v>211</v>
      </c>
      <c r="C87" s="471" t="s">
        <v>212</v>
      </c>
      <c r="D87" s="139">
        <v>99.2</v>
      </c>
    </row>
    <row r="88" spans="1:9" ht="25.5" customHeight="1">
      <c r="B88" s="109" t="s">
        <v>213</v>
      </c>
      <c r="C88" s="472" t="s">
        <v>212</v>
      </c>
      <c r="D88" s="140" t="s">
        <v>214</v>
      </c>
    </row>
    <row r="89" spans="1:9" ht="18" customHeight="1">
      <c r="B89" s="607" t="s">
        <v>215</v>
      </c>
      <c r="C89" s="607"/>
      <c r="D89" s="607"/>
    </row>
    <row r="90" spans="1:9">
      <c r="B90" s="125"/>
    </row>
    <row r="91" spans="1:9">
      <c r="B91" s="629" t="s">
        <v>216</v>
      </c>
      <c r="C91" s="629"/>
      <c r="D91" s="629"/>
    </row>
    <row r="92" spans="1:9" ht="22.5" customHeight="1">
      <c r="A92" s="25" t="s">
        <v>217</v>
      </c>
      <c r="B92" s="603" t="s">
        <v>218</v>
      </c>
      <c r="C92" s="603"/>
      <c r="D92" s="603"/>
      <c r="E92" s="603"/>
      <c r="F92" s="603"/>
      <c r="G92" s="603"/>
      <c r="H92" s="603"/>
      <c r="I92" s="603"/>
    </row>
    <row r="93" spans="1:9" ht="27" customHeight="1">
      <c r="B93" s="621" t="s">
        <v>219</v>
      </c>
      <c r="C93" s="621"/>
      <c r="D93" s="621"/>
      <c r="E93" s="621"/>
      <c r="F93" s="621"/>
      <c r="G93" s="621"/>
      <c r="H93" s="621"/>
      <c r="I93" s="621"/>
    </row>
    <row r="95" spans="1:9">
      <c r="B95" s="629" t="s">
        <v>220</v>
      </c>
      <c r="C95" s="629"/>
      <c r="D95" s="629"/>
    </row>
    <row r="96" spans="1:9" ht="21" customHeight="1">
      <c r="A96" s="25" t="s">
        <v>221</v>
      </c>
      <c r="B96" s="603" t="s">
        <v>222</v>
      </c>
      <c r="C96" s="603"/>
      <c r="D96" s="603"/>
      <c r="E96" s="603"/>
      <c r="F96" s="603"/>
      <c r="G96" s="603"/>
      <c r="H96" s="603"/>
      <c r="I96" s="603"/>
    </row>
    <row r="97" spans="1:9" ht="24.65" customHeight="1">
      <c r="B97" s="621" t="s">
        <v>1455</v>
      </c>
      <c r="C97" s="621"/>
      <c r="D97" s="621"/>
      <c r="E97" s="621"/>
      <c r="F97" s="621"/>
      <c r="G97" s="621"/>
      <c r="H97" s="621"/>
      <c r="I97" s="621"/>
    </row>
    <row r="98" spans="1:9" ht="24.65" customHeight="1">
      <c r="C98" s="136"/>
      <c r="D98" s="136"/>
      <c r="E98" s="136"/>
      <c r="F98" s="136"/>
      <c r="G98" s="136"/>
      <c r="H98" s="136"/>
    </row>
    <row r="99" spans="1:9" ht="24.65" customHeight="1">
      <c r="A99" s="25" t="s">
        <v>223</v>
      </c>
      <c r="B99" s="603" t="s">
        <v>224</v>
      </c>
      <c r="C99" s="603"/>
      <c r="D99" s="603"/>
      <c r="E99" s="603"/>
      <c r="F99" s="603"/>
      <c r="G99" s="603"/>
      <c r="H99" s="603"/>
      <c r="I99" s="603"/>
    </row>
    <row r="100" spans="1:9" ht="56.15" customHeight="1">
      <c r="B100" s="621" t="s">
        <v>225</v>
      </c>
      <c r="C100" s="621"/>
      <c r="D100" s="621"/>
      <c r="E100" s="621"/>
      <c r="F100" s="621"/>
      <c r="G100" s="621"/>
      <c r="H100" s="621"/>
      <c r="I100" s="621"/>
    </row>
    <row r="102" spans="1:9">
      <c r="B102" s="628" t="s">
        <v>14</v>
      </c>
      <c r="C102" s="628"/>
      <c r="D102" s="628"/>
    </row>
    <row r="103" spans="1:9">
      <c r="A103" s="43" t="s">
        <v>226</v>
      </c>
      <c r="B103" s="602" t="s">
        <v>227</v>
      </c>
      <c r="C103" s="602"/>
      <c r="D103" s="474" t="s">
        <v>210</v>
      </c>
      <c r="E103" s="297">
        <v>2025</v>
      </c>
      <c r="F103" s="630" t="s">
        <v>228</v>
      </c>
      <c r="G103" s="631"/>
      <c r="H103" s="631"/>
      <c r="I103" s="631"/>
    </row>
    <row r="104" spans="1:9" ht="30.75" customHeight="1">
      <c r="B104" s="621" t="s">
        <v>229</v>
      </c>
      <c r="C104" s="621"/>
      <c r="D104" s="473" t="s">
        <v>212</v>
      </c>
      <c r="E104" s="307">
        <v>0.01</v>
      </c>
      <c r="F104" s="601" t="s">
        <v>230</v>
      </c>
      <c r="G104" s="601"/>
      <c r="H104" s="601"/>
      <c r="I104" s="601"/>
    </row>
    <row r="106" spans="1:9" ht="21">
      <c r="A106" s="137" t="s">
        <v>231</v>
      </c>
      <c r="B106" s="26" t="s">
        <v>232</v>
      </c>
    </row>
    <row r="107" spans="1:9" ht="10.5" customHeight="1">
      <c r="B107" s="137" t="s">
        <v>146</v>
      </c>
      <c r="C107" s="197" t="s">
        <v>233</v>
      </c>
      <c r="D107" s="137" t="s">
        <v>234</v>
      </c>
      <c r="E107" s="299" t="s">
        <v>235</v>
      </c>
      <c r="F107" s="602" t="s">
        <v>236</v>
      </c>
      <c r="G107" s="602"/>
      <c r="H107" s="602"/>
      <c r="I107" s="602"/>
    </row>
    <row r="108" spans="1:9" ht="22.5" customHeight="1">
      <c r="B108" s="298" t="s">
        <v>237</v>
      </c>
      <c r="C108" s="141" t="s">
        <v>238</v>
      </c>
      <c r="D108" s="305">
        <v>1222123217</v>
      </c>
      <c r="E108" s="300">
        <v>71.644000000000005</v>
      </c>
      <c r="F108" s="601" t="s">
        <v>239</v>
      </c>
      <c r="G108" s="601"/>
      <c r="H108" s="601"/>
      <c r="I108" s="601"/>
    </row>
    <row r="109" spans="1:9" ht="22.5" customHeight="1">
      <c r="B109" s="8" t="s">
        <v>240</v>
      </c>
      <c r="C109" s="42" t="s">
        <v>241</v>
      </c>
      <c r="D109" s="306">
        <v>11707465</v>
      </c>
      <c r="E109" s="55">
        <v>0.68600000000000005</v>
      </c>
      <c r="F109" s="601" t="s">
        <v>242</v>
      </c>
      <c r="G109" s="601"/>
      <c r="H109" s="601"/>
      <c r="I109" s="601"/>
    </row>
    <row r="110" spans="1:9" ht="22.5" customHeight="1">
      <c r="B110" s="8" t="s">
        <v>243</v>
      </c>
      <c r="C110" s="42" t="s">
        <v>244</v>
      </c>
      <c r="D110" s="306">
        <v>396</v>
      </c>
      <c r="E110" s="55">
        <v>0</v>
      </c>
      <c r="F110" s="601" t="s">
        <v>245</v>
      </c>
      <c r="G110" s="601"/>
      <c r="H110" s="601"/>
      <c r="I110" s="601"/>
    </row>
    <row r="111" spans="1:9" ht="22.5" customHeight="1">
      <c r="B111" s="8" t="s">
        <v>246</v>
      </c>
      <c r="C111" s="425"/>
      <c r="D111" s="426">
        <v>1233831078</v>
      </c>
      <c r="E111" s="427">
        <v>72.33</v>
      </c>
      <c r="F111" s="601" t="s">
        <v>247</v>
      </c>
      <c r="G111" s="601"/>
      <c r="H111" s="601"/>
      <c r="I111" s="601"/>
    </row>
    <row r="112" spans="1:9" ht="13.5" customHeight="1">
      <c r="B112" s="604" t="s">
        <v>248</v>
      </c>
      <c r="C112" s="604"/>
      <c r="D112" s="604"/>
      <c r="E112" s="604"/>
      <c r="F112" s="604"/>
      <c r="G112" s="604"/>
      <c r="H112" s="604"/>
      <c r="I112" s="604"/>
    </row>
    <row r="113" spans="1:9" ht="13.5" customHeight="1">
      <c r="B113" s="604" t="s">
        <v>249</v>
      </c>
      <c r="C113" s="604"/>
      <c r="D113" s="604"/>
      <c r="E113" s="604"/>
      <c r="F113" s="604"/>
      <c r="G113" s="604"/>
      <c r="H113" s="604"/>
      <c r="I113" s="604"/>
    </row>
    <row r="114" spans="1:9" ht="13.5" customHeight="1">
      <c r="B114" s="604" t="s">
        <v>250</v>
      </c>
      <c r="C114" s="604"/>
      <c r="D114" s="604"/>
      <c r="E114" s="604"/>
      <c r="F114" s="604"/>
      <c r="G114" s="604"/>
      <c r="H114" s="604"/>
      <c r="I114" s="604"/>
    </row>
    <row r="116" spans="1:9">
      <c r="B116" s="126" t="s">
        <v>251</v>
      </c>
    </row>
    <row r="117" spans="1:9" ht="27.75" customHeight="1">
      <c r="A117" s="18" t="s">
        <v>252</v>
      </c>
      <c r="B117" s="610" t="s">
        <v>253</v>
      </c>
      <c r="C117" s="612" t="s">
        <v>254</v>
      </c>
      <c r="D117" s="613" t="s">
        <v>255</v>
      </c>
      <c r="E117" s="614"/>
      <c r="F117" s="615"/>
      <c r="G117" s="613" t="s">
        <v>256</v>
      </c>
      <c r="H117" s="616"/>
      <c r="I117" s="617"/>
    </row>
    <row r="118" spans="1:9">
      <c r="B118" s="611"/>
      <c r="C118" s="612"/>
      <c r="D118" s="18" t="s">
        <v>257</v>
      </c>
      <c r="E118" s="18" t="s">
        <v>258</v>
      </c>
      <c r="F118" s="18" t="s">
        <v>187</v>
      </c>
      <c r="G118" s="18" t="s">
        <v>257</v>
      </c>
      <c r="H118" s="18" t="s">
        <v>258</v>
      </c>
      <c r="I118" s="18" t="s">
        <v>187</v>
      </c>
    </row>
    <row r="119" spans="1:9">
      <c r="B119" s="138" t="s">
        <v>125</v>
      </c>
      <c r="C119" s="139" t="s">
        <v>159</v>
      </c>
      <c r="D119" s="143">
        <v>171415</v>
      </c>
      <c r="E119" s="143">
        <v>0</v>
      </c>
      <c r="F119" s="143">
        <v>171415</v>
      </c>
      <c r="G119" s="143">
        <v>108200</v>
      </c>
      <c r="H119" s="142">
        <v>0</v>
      </c>
      <c r="I119" s="143">
        <v>108200</v>
      </c>
    </row>
    <row r="120" spans="1:9">
      <c r="B120" s="132" t="s">
        <v>126</v>
      </c>
      <c r="C120" s="134" t="s">
        <v>166</v>
      </c>
      <c r="D120" s="142">
        <v>61775</v>
      </c>
      <c r="E120" s="142">
        <v>0</v>
      </c>
      <c r="F120" s="142">
        <v>61775</v>
      </c>
      <c r="G120" s="142">
        <v>54100.28</v>
      </c>
      <c r="H120" s="142">
        <v>0</v>
      </c>
      <c r="I120" s="142">
        <v>54100.28</v>
      </c>
    </row>
    <row r="121" spans="1:9">
      <c r="B121" s="132" t="s">
        <v>127</v>
      </c>
      <c r="C121" s="134" t="s">
        <v>166</v>
      </c>
      <c r="D121" s="142">
        <v>61775</v>
      </c>
      <c r="E121" s="142">
        <v>0</v>
      </c>
      <c r="F121" s="142">
        <v>61775</v>
      </c>
      <c r="G121" s="142">
        <v>54100.28</v>
      </c>
      <c r="H121" s="142">
        <v>0</v>
      </c>
      <c r="I121" s="142">
        <v>54100.28</v>
      </c>
    </row>
    <row r="122" spans="1:9">
      <c r="B122" s="132" t="s">
        <v>259</v>
      </c>
      <c r="C122" s="134" t="s">
        <v>166</v>
      </c>
      <c r="D122" s="142">
        <v>61775</v>
      </c>
      <c r="E122" s="142">
        <v>0</v>
      </c>
      <c r="F122" s="142">
        <v>61775</v>
      </c>
      <c r="G122" s="142">
        <v>54100.28</v>
      </c>
      <c r="H122" s="142">
        <v>5917</v>
      </c>
      <c r="I122" s="142">
        <v>60018.082000000002</v>
      </c>
    </row>
    <row r="123" spans="1:9">
      <c r="B123" s="132" t="s">
        <v>129</v>
      </c>
      <c r="C123" s="134" t="s">
        <v>166</v>
      </c>
      <c r="D123" s="142">
        <v>61775</v>
      </c>
      <c r="E123" s="142">
        <v>20592</v>
      </c>
      <c r="F123" s="142">
        <v>82367</v>
      </c>
      <c r="G123" s="142">
        <v>40818.313000000002</v>
      </c>
      <c r="H123" s="142">
        <v>13606.105</v>
      </c>
      <c r="I123" s="142">
        <v>54424.417999999998</v>
      </c>
    </row>
    <row r="124" spans="1:9">
      <c r="B124" s="132" t="s">
        <v>130</v>
      </c>
      <c r="C124" s="134" t="s">
        <v>166</v>
      </c>
      <c r="D124" s="142">
        <v>61775</v>
      </c>
      <c r="E124" s="142">
        <v>20592</v>
      </c>
      <c r="F124" s="142">
        <v>82367</v>
      </c>
      <c r="G124" s="142">
        <v>40818.313000000002</v>
      </c>
      <c r="H124" s="142">
        <v>13606.105</v>
      </c>
      <c r="I124" s="142">
        <v>54424.417999999998</v>
      </c>
    </row>
    <row r="125" spans="1:9">
      <c r="B125" s="132" t="s">
        <v>131</v>
      </c>
      <c r="C125" s="134" t="s">
        <v>166</v>
      </c>
      <c r="D125" s="142">
        <v>61775</v>
      </c>
      <c r="E125" s="142">
        <v>20592</v>
      </c>
      <c r="F125" s="142">
        <v>82367</v>
      </c>
      <c r="G125" s="142">
        <v>40818.313000000002</v>
      </c>
      <c r="H125" s="142">
        <v>13606.105</v>
      </c>
      <c r="I125" s="142">
        <v>54424.417999999998</v>
      </c>
    </row>
    <row r="126" spans="1:9">
      <c r="B126" s="132" t="s">
        <v>260</v>
      </c>
      <c r="C126" s="134" t="s">
        <v>166</v>
      </c>
      <c r="D126" s="142">
        <v>0</v>
      </c>
      <c r="E126" s="142">
        <v>0</v>
      </c>
      <c r="F126" s="142">
        <v>0</v>
      </c>
      <c r="G126" s="142">
        <v>17753.404999999999</v>
      </c>
      <c r="H126" s="142">
        <v>5917.8019999999997</v>
      </c>
      <c r="I126" s="142">
        <v>23671.206999999999</v>
      </c>
    </row>
    <row r="127" spans="1:9">
      <c r="B127" s="132" t="s">
        <v>261</v>
      </c>
      <c r="C127" s="134" t="s">
        <v>166</v>
      </c>
      <c r="D127" s="142">
        <v>0</v>
      </c>
      <c r="E127" s="142">
        <v>0</v>
      </c>
      <c r="F127" s="142">
        <v>0</v>
      </c>
      <c r="G127" s="142">
        <v>17753.404999999999</v>
      </c>
      <c r="H127" s="142">
        <v>5917.8019999999997</v>
      </c>
      <c r="I127" s="142">
        <v>23671.206999999999</v>
      </c>
    </row>
    <row r="128" spans="1:9">
      <c r="B128" s="132" t="s">
        <v>187</v>
      </c>
      <c r="C128" s="134" t="s">
        <v>262</v>
      </c>
      <c r="D128" s="142">
        <v>542065</v>
      </c>
      <c r="E128" s="142">
        <v>61776</v>
      </c>
      <c r="F128" s="142">
        <v>603841</v>
      </c>
      <c r="G128" s="142">
        <v>428463.15299999999</v>
      </c>
      <c r="H128" s="142">
        <v>58571.720999999998</v>
      </c>
      <c r="I128" s="142">
        <v>487034</v>
      </c>
    </row>
    <row r="129" spans="1:9" ht="10.15" customHeight="1">
      <c r="B129" s="605" t="s">
        <v>263</v>
      </c>
      <c r="C129" s="605"/>
    </row>
    <row r="130" spans="1:9">
      <c r="B130" s="606" t="s">
        <v>264</v>
      </c>
      <c r="C130" s="606"/>
    </row>
    <row r="131" spans="1:9">
      <c r="B131" s="301"/>
      <c r="C131" s="301"/>
    </row>
    <row r="132" spans="1:9">
      <c r="B132" s="126" t="s">
        <v>265</v>
      </c>
    </row>
    <row r="133" spans="1:9" ht="16" customHeight="1">
      <c r="A133" s="28" t="s">
        <v>266</v>
      </c>
      <c r="B133" s="303" t="s">
        <v>267</v>
      </c>
      <c r="C133" s="302" t="s">
        <v>268</v>
      </c>
      <c r="D133" s="603" t="s">
        <v>236</v>
      </c>
      <c r="E133" s="603"/>
      <c r="F133" s="603"/>
      <c r="G133" s="603"/>
      <c r="H133" s="603"/>
      <c r="I133" s="603"/>
    </row>
    <row r="134" spans="1:9" ht="31.5" customHeight="1">
      <c r="B134" s="42" t="s">
        <v>269</v>
      </c>
      <c r="C134" s="476" t="s">
        <v>270</v>
      </c>
      <c r="D134" s="601" t="s">
        <v>271</v>
      </c>
      <c r="E134" s="601"/>
      <c r="F134" s="601"/>
      <c r="G134" s="601"/>
      <c r="H134" s="601"/>
      <c r="I134" s="601"/>
    </row>
    <row r="135" spans="1:9" ht="31.5" customHeight="1">
      <c r="B135" s="42" t="s">
        <v>269</v>
      </c>
      <c r="C135" s="476" t="s">
        <v>272</v>
      </c>
      <c r="D135" s="601" t="s">
        <v>273</v>
      </c>
      <c r="E135" s="601"/>
      <c r="F135" s="601"/>
      <c r="G135" s="601"/>
      <c r="H135" s="601"/>
      <c r="I135" s="601"/>
    </row>
    <row r="136" spans="1:9" ht="31.5" customHeight="1">
      <c r="B136" s="42" t="s">
        <v>269</v>
      </c>
      <c r="C136" s="476" t="s">
        <v>274</v>
      </c>
      <c r="D136" s="601" t="s">
        <v>275</v>
      </c>
      <c r="E136" s="601"/>
      <c r="F136" s="601"/>
      <c r="G136" s="601"/>
      <c r="H136" s="601"/>
      <c r="I136" s="601"/>
    </row>
    <row r="137" spans="1:9" ht="44.15" customHeight="1">
      <c r="B137" s="42" t="s">
        <v>276</v>
      </c>
      <c r="C137" s="476" t="s">
        <v>277</v>
      </c>
      <c r="D137" s="601" t="s">
        <v>278</v>
      </c>
      <c r="E137" s="601"/>
      <c r="F137" s="601"/>
      <c r="G137" s="601"/>
      <c r="H137" s="601"/>
      <c r="I137" s="601"/>
    </row>
    <row r="138" spans="1:9" ht="25" customHeight="1">
      <c r="B138" s="42" t="s">
        <v>276</v>
      </c>
      <c r="C138" s="476" t="s">
        <v>279</v>
      </c>
      <c r="D138" s="601" t="s">
        <v>280</v>
      </c>
      <c r="E138" s="601"/>
      <c r="F138" s="601"/>
      <c r="G138" s="601"/>
      <c r="H138" s="601"/>
      <c r="I138" s="601"/>
    </row>
    <row r="139" spans="1:9" ht="42" customHeight="1">
      <c r="B139" s="42" t="s">
        <v>281</v>
      </c>
      <c r="C139" s="476" t="s">
        <v>282</v>
      </c>
      <c r="D139" s="601" t="s">
        <v>283</v>
      </c>
      <c r="E139" s="601"/>
      <c r="F139" s="601"/>
      <c r="G139" s="601"/>
      <c r="H139" s="601"/>
      <c r="I139" s="601"/>
    </row>
    <row r="140" spans="1:9" ht="40.5" customHeight="1">
      <c r="B140" s="42" t="s">
        <v>281</v>
      </c>
      <c r="C140" s="476" t="s">
        <v>284</v>
      </c>
      <c r="D140" s="601" t="s">
        <v>285</v>
      </c>
      <c r="E140" s="601"/>
      <c r="F140" s="601"/>
      <c r="G140" s="601"/>
      <c r="H140" s="601"/>
      <c r="I140" s="601"/>
    </row>
    <row r="141" spans="1:9" ht="24.65" customHeight="1">
      <c r="B141" s="42" t="s">
        <v>286</v>
      </c>
      <c r="C141" s="476" t="s">
        <v>287</v>
      </c>
      <c r="D141" s="601" t="s">
        <v>288</v>
      </c>
      <c r="E141" s="601"/>
      <c r="F141" s="601"/>
      <c r="G141" s="601"/>
      <c r="H141" s="601"/>
      <c r="I141" s="601"/>
    </row>
    <row r="142" spans="1:9" ht="53.5" customHeight="1">
      <c r="B142" s="42" t="s">
        <v>286</v>
      </c>
      <c r="C142" s="476" t="s">
        <v>289</v>
      </c>
      <c r="D142" s="601" t="s">
        <v>290</v>
      </c>
      <c r="E142" s="601"/>
      <c r="F142" s="601"/>
      <c r="G142" s="601"/>
      <c r="H142" s="601"/>
      <c r="I142" s="601"/>
    </row>
    <row r="143" spans="1:9" ht="29.15" customHeight="1">
      <c r="B143" s="42" t="s">
        <v>291</v>
      </c>
      <c r="C143" s="476" t="s">
        <v>292</v>
      </c>
      <c r="D143" s="601" t="s">
        <v>293</v>
      </c>
      <c r="E143" s="601"/>
      <c r="F143" s="601"/>
      <c r="G143" s="601"/>
      <c r="H143" s="601"/>
      <c r="I143" s="601"/>
    </row>
    <row r="144" spans="1:9" ht="53.15" customHeight="1">
      <c r="B144" s="42" t="s">
        <v>294</v>
      </c>
      <c r="C144" s="476" t="s">
        <v>295</v>
      </c>
      <c r="D144" s="601" t="s">
        <v>296</v>
      </c>
      <c r="E144" s="601"/>
      <c r="F144" s="601"/>
      <c r="G144" s="601"/>
      <c r="H144" s="601"/>
      <c r="I144" s="601"/>
    </row>
    <row r="145" spans="2:9" ht="33" customHeight="1">
      <c r="B145" s="42" t="s">
        <v>294</v>
      </c>
      <c r="C145" s="476" t="s">
        <v>297</v>
      </c>
      <c r="D145" s="601" t="s">
        <v>298</v>
      </c>
      <c r="E145" s="601"/>
      <c r="F145" s="601"/>
      <c r="G145" s="601"/>
      <c r="H145" s="601"/>
      <c r="I145" s="601"/>
    </row>
    <row r="146" spans="2:9" ht="27.65" customHeight="1">
      <c r="B146" s="42" t="s">
        <v>299</v>
      </c>
      <c r="C146" s="476" t="s">
        <v>300</v>
      </c>
      <c r="D146" s="601" t="s">
        <v>301</v>
      </c>
      <c r="E146" s="601"/>
      <c r="F146" s="601"/>
      <c r="G146" s="601"/>
      <c r="H146" s="601"/>
      <c r="I146" s="601"/>
    </row>
    <row r="147" spans="2:9" ht="26.5" customHeight="1">
      <c r="B147" s="42" t="s">
        <v>302</v>
      </c>
      <c r="C147" s="476" t="s">
        <v>303</v>
      </c>
      <c r="D147" s="601" t="s">
        <v>304</v>
      </c>
      <c r="E147" s="601"/>
      <c r="F147" s="601"/>
      <c r="G147" s="601"/>
      <c r="H147" s="601"/>
      <c r="I147" s="601"/>
    </row>
    <row r="148" spans="2:9" ht="34.5" customHeight="1">
      <c r="B148" s="42" t="s">
        <v>302</v>
      </c>
      <c r="C148" s="476" t="s">
        <v>305</v>
      </c>
      <c r="D148" s="601" t="s">
        <v>306</v>
      </c>
      <c r="E148" s="601"/>
      <c r="F148" s="601"/>
      <c r="G148" s="601"/>
      <c r="H148" s="601"/>
      <c r="I148" s="601"/>
    </row>
    <row r="149" spans="2:9" ht="42" customHeight="1">
      <c r="B149" s="308" t="s">
        <v>307</v>
      </c>
      <c r="C149" s="475" t="s">
        <v>308</v>
      </c>
      <c r="D149" s="633" t="s">
        <v>309</v>
      </c>
      <c r="E149" s="633"/>
      <c r="F149" s="633"/>
      <c r="G149" s="633"/>
      <c r="H149" s="633"/>
      <c r="I149" s="633"/>
    </row>
  </sheetData>
  <sheetProtection sheet="1" objects="1" scenarios="1"/>
  <mergeCells count="72">
    <mergeCell ref="D144:I144"/>
    <mergeCell ref="D143:I143"/>
    <mergeCell ref="D142:I142"/>
    <mergeCell ref="D141:I141"/>
    <mergeCell ref="D140:I140"/>
    <mergeCell ref="D149:I149"/>
    <mergeCell ref="D148:I148"/>
    <mergeCell ref="D147:I147"/>
    <mergeCell ref="D146:I146"/>
    <mergeCell ref="D145:I145"/>
    <mergeCell ref="B83:C83"/>
    <mergeCell ref="B82:C82"/>
    <mergeCell ref="B97:I97"/>
    <mergeCell ref="B96:I96"/>
    <mergeCell ref="B93:I93"/>
    <mergeCell ref="B85:D85"/>
    <mergeCell ref="B104:C104"/>
    <mergeCell ref="B102:D102"/>
    <mergeCell ref="B103:C103"/>
    <mergeCell ref="B95:D95"/>
    <mergeCell ref="B91:D91"/>
    <mergeCell ref="B92:I92"/>
    <mergeCell ref="B100:I100"/>
    <mergeCell ref="B99:I99"/>
    <mergeCell ref="F104:I104"/>
    <mergeCell ref="F103:I103"/>
    <mergeCell ref="B4:I4"/>
    <mergeCell ref="B81:C81"/>
    <mergeCell ref="B76:C76"/>
    <mergeCell ref="B60:C60"/>
    <mergeCell ref="B41:C41"/>
    <mergeCell ref="B34:C34"/>
    <mergeCell ref="B24:P24"/>
    <mergeCell ref="B26:D26"/>
    <mergeCell ref="B80:D80"/>
    <mergeCell ref="B30:C30"/>
    <mergeCell ref="B9:I9"/>
    <mergeCell ref="B8:I8"/>
    <mergeCell ref="B7:I7"/>
    <mergeCell ref="B6:I6"/>
    <mergeCell ref="B5:I5"/>
    <mergeCell ref="B13:P13"/>
    <mergeCell ref="B1:C1"/>
    <mergeCell ref="B129:C129"/>
    <mergeCell ref="B130:C130"/>
    <mergeCell ref="B89:D89"/>
    <mergeCell ref="B15:P15"/>
    <mergeCell ref="B117:B118"/>
    <mergeCell ref="C117:C118"/>
    <mergeCell ref="D117:F117"/>
    <mergeCell ref="G117:I117"/>
    <mergeCell ref="B12:I12"/>
    <mergeCell ref="B11:I11"/>
    <mergeCell ref="B10:I10"/>
    <mergeCell ref="B3:I3"/>
    <mergeCell ref="B2:I2"/>
    <mergeCell ref="B27:D27"/>
    <mergeCell ref="F111:I111"/>
    <mergeCell ref="F109:I109"/>
    <mergeCell ref="F108:I108"/>
    <mergeCell ref="F107:I107"/>
    <mergeCell ref="D139:I139"/>
    <mergeCell ref="D138:I138"/>
    <mergeCell ref="D137:I137"/>
    <mergeCell ref="D136:I136"/>
    <mergeCell ref="D135:I135"/>
    <mergeCell ref="D134:I134"/>
    <mergeCell ref="D133:I133"/>
    <mergeCell ref="F110:I110"/>
    <mergeCell ref="B114:I114"/>
    <mergeCell ref="B113:I113"/>
    <mergeCell ref="B112:I1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AC3A6-A87E-1047-AB37-84601702B2CA}">
  <dimension ref="A1:N35"/>
  <sheetViews>
    <sheetView showGridLines="0" zoomScale="85" zoomScaleNormal="85" workbookViewId="0">
      <selection activeCell="B3" sqref="B3:J3"/>
    </sheetView>
  </sheetViews>
  <sheetFormatPr baseColWidth="10" defaultColWidth="11" defaultRowHeight="79.5" customHeight="1"/>
  <cols>
    <col min="1" max="1" width="19.33203125" style="32" customWidth="1"/>
    <col min="2" max="2" width="33.75" style="32" customWidth="1"/>
    <col min="3" max="3" width="34.33203125" style="32" customWidth="1"/>
    <col min="4" max="4" width="79.08203125" style="32" customWidth="1"/>
    <col min="5" max="5" width="42" style="32" customWidth="1"/>
    <col min="6" max="6" width="36.08203125" style="32" customWidth="1"/>
    <col min="7" max="7" width="28" style="32" customWidth="1"/>
    <col min="8" max="8" width="26" style="32" customWidth="1"/>
    <col min="9" max="9" width="30.08203125" style="32" customWidth="1"/>
    <col min="10" max="10" width="33.08203125" style="32" customWidth="1"/>
    <col min="11" max="11" width="5.5" style="32" customWidth="1"/>
    <col min="12" max="12" width="13.33203125" style="32" customWidth="1"/>
    <col min="13" max="16384" width="11" style="32"/>
  </cols>
  <sheetData>
    <row r="1" spans="1:14" ht="37.5" customHeight="1">
      <c r="B1" s="635" t="s">
        <v>16</v>
      </c>
      <c r="C1" s="635"/>
      <c r="L1" s="292" t="str">
        <f>HYPERLINK("#'Índice'!A1","Volver al índice")</f>
        <v>Volver al índice</v>
      </c>
    </row>
    <row r="2" spans="1:14" ht="21" customHeight="1">
      <c r="A2" s="29" t="s">
        <v>310</v>
      </c>
      <c r="B2" s="636" t="s">
        <v>311</v>
      </c>
      <c r="C2" s="637"/>
      <c r="D2" s="637"/>
      <c r="E2" s="637"/>
      <c r="F2" s="637"/>
      <c r="G2" s="637"/>
      <c r="H2" s="637"/>
      <c r="I2" s="637"/>
      <c r="J2" s="637"/>
    </row>
    <row r="3" spans="1:14" ht="212.5" customHeight="1">
      <c r="B3" s="638" t="s">
        <v>1469</v>
      </c>
      <c r="C3" s="639"/>
      <c r="D3" s="639"/>
      <c r="E3" s="639"/>
      <c r="F3" s="639"/>
      <c r="G3" s="639"/>
      <c r="H3" s="639"/>
      <c r="I3" s="639"/>
      <c r="J3" s="640"/>
      <c r="L3" s="156"/>
    </row>
    <row r="4" spans="1:14" ht="30.75" customHeight="1">
      <c r="B4" s="634"/>
      <c r="C4" s="634"/>
    </row>
    <row r="5" spans="1:14" ht="22.5" customHeight="1">
      <c r="A5" s="29" t="s">
        <v>312</v>
      </c>
      <c r="B5" s="30" t="s">
        <v>17</v>
      </c>
      <c r="C5" s="30" t="s">
        <v>236</v>
      </c>
      <c r="D5" s="30" t="s">
        <v>313</v>
      </c>
      <c r="E5" s="30" t="s">
        <v>314</v>
      </c>
      <c r="F5" s="30" t="s">
        <v>315</v>
      </c>
      <c r="G5" s="30" t="s">
        <v>316</v>
      </c>
      <c r="H5" s="30" t="s">
        <v>317</v>
      </c>
      <c r="I5" s="30" t="s">
        <v>318</v>
      </c>
      <c r="J5" s="156"/>
      <c r="K5" s="31"/>
      <c r="L5" s="120"/>
      <c r="M5" s="120"/>
    </row>
    <row r="6" spans="1:14" ht="155.15" customHeight="1">
      <c r="A6" s="555">
        <v>1</v>
      </c>
      <c r="B6" s="34" t="s">
        <v>319</v>
      </c>
      <c r="C6" s="35" t="s">
        <v>320</v>
      </c>
      <c r="D6" s="35" t="s">
        <v>321</v>
      </c>
      <c r="E6" s="35" t="s">
        <v>322</v>
      </c>
      <c r="F6" s="35" t="s">
        <v>323</v>
      </c>
      <c r="G6" s="35" t="s">
        <v>324</v>
      </c>
      <c r="H6" s="35" t="s">
        <v>325</v>
      </c>
      <c r="I6" s="35" t="s">
        <v>326</v>
      </c>
      <c r="J6" s="156"/>
      <c r="K6" s="265"/>
    </row>
    <row r="7" spans="1:14" ht="122.15" customHeight="1">
      <c r="A7" s="555">
        <v>2</v>
      </c>
      <c r="B7" s="41" t="s">
        <v>327</v>
      </c>
      <c r="C7" s="35" t="s">
        <v>328</v>
      </c>
      <c r="D7" s="35" t="s">
        <v>329</v>
      </c>
      <c r="E7" s="35" t="s">
        <v>330</v>
      </c>
      <c r="F7" s="35" t="s">
        <v>331</v>
      </c>
      <c r="G7" s="35" t="s">
        <v>332</v>
      </c>
      <c r="H7" s="35" t="s">
        <v>326</v>
      </c>
      <c r="I7" s="35" t="s">
        <v>326</v>
      </c>
      <c r="J7" s="156"/>
      <c r="K7" s="265"/>
    </row>
    <row r="8" spans="1:14" ht="136" customHeight="1">
      <c r="A8" s="555">
        <v>3</v>
      </c>
      <c r="B8" s="41" t="s">
        <v>333</v>
      </c>
      <c r="C8" s="35" t="s">
        <v>334</v>
      </c>
      <c r="D8" s="35" t="s">
        <v>335</v>
      </c>
      <c r="E8" s="35" t="s">
        <v>336</v>
      </c>
      <c r="F8" s="35" t="s">
        <v>337</v>
      </c>
      <c r="G8" s="35" t="s">
        <v>332</v>
      </c>
      <c r="H8" s="35" t="s">
        <v>326</v>
      </c>
      <c r="I8" s="35" t="s">
        <v>326</v>
      </c>
      <c r="J8" s="156"/>
      <c r="K8" s="265"/>
    </row>
    <row r="9" spans="1:14" ht="107.15" customHeight="1">
      <c r="A9" s="555">
        <v>4</v>
      </c>
      <c r="B9" s="41" t="s">
        <v>338</v>
      </c>
      <c r="C9" s="220" t="s">
        <v>339</v>
      </c>
      <c r="D9" s="35" t="s">
        <v>340</v>
      </c>
      <c r="E9" s="35" t="s">
        <v>341</v>
      </c>
      <c r="F9" s="35" t="s">
        <v>342</v>
      </c>
      <c r="G9" s="35" t="s">
        <v>332</v>
      </c>
      <c r="H9" s="35" t="s">
        <v>326</v>
      </c>
      <c r="I9" s="35" t="s">
        <v>326</v>
      </c>
      <c r="J9" s="156"/>
      <c r="K9" s="265"/>
      <c r="L9" s="156"/>
      <c r="M9" s="156"/>
      <c r="N9" s="156"/>
    </row>
    <row r="10" spans="1:14" ht="146.5" customHeight="1">
      <c r="A10" s="555">
        <v>5</v>
      </c>
      <c r="B10" s="34" t="s">
        <v>343</v>
      </c>
      <c r="C10" s="35" t="s">
        <v>344</v>
      </c>
      <c r="D10" s="35" t="s">
        <v>345</v>
      </c>
      <c r="E10" s="35" t="s">
        <v>346</v>
      </c>
      <c r="F10" s="35" t="s">
        <v>347</v>
      </c>
      <c r="G10" s="35" t="s">
        <v>348</v>
      </c>
      <c r="H10" s="35" t="s">
        <v>349</v>
      </c>
      <c r="I10" s="35" t="s">
        <v>1453</v>
      </c>
      <c r="J10" s="156"/>
      <c r="K10" s="265"/>
    </row>
    <row r="11" spans="1:14" ht="106.5" customHeight="1">
      <c r="A11" s="555">
        <v>6</v>
      </c>
      <c r="B11" s="41" t="s">
        <v>350</v>
      </c>
      <c r="C11" s="220" t="s">
        <v>351</v>
      </c>
      <c r="D11" s="35" t="s">
        <v>352</v>
      </c>
      <c r="E11" s="35" t="s">
        <v>353</v>
      </c>
      <c r="F11" s="35" t="s">
        <v>354</v>
      </c>
      <c r="G11" s="35" t="s">
        <v>355</v>
      </c>
      <c r="H11" s="35">
        <v>2027</v>
      </c>
      <c r="I11" s="35" t="s">
        <v>356</v>
      </c>
      <c r="J11" s="156"/>
      <c r="K11" s="265"/>
    </row>
    <row r="12" spans="1:14" ht="131.15" customHeight="1">
      <c r="A12" s="555">
        <v>7</v>
      </c>
      <c r="B12" s="41" t="s">
        <v>357</v>
      </c>
      <c r="C12" s="220" t="s">
        <v>358</v>
      </c>
      <c r="D12" s="35" t="s">
        <v>359</v>
      </c>
      <c r="E12" s="35" t="s">
        <v>360</v>
      </c>
      <c r="F12" s="35" t="s">
        <v>361</v>
      </c>
      <c r="G12" s="35" t="s">
        <v>332</v>
      </c>
      <c r="H12" s="35" t="s">
        <v>326</v>
      </c>
      <c r="I12" s="35" t="s">
        <v>326</v>
      </c>
      <c r="J12" s="156"/>
      <c r="K12" s="265"/>
    </row>
    <row r="13" spans="1:14" ht="104.5" customHeight="1">
      <c r="A13" s="555">
        <v>8</v>
      </c>
      <c r="B13" s="34" t="s">
        <v>362</v>
      </c>
      <c r="C13" s="35" t="s">
        <v>363</v>
      </c>
      <c r="D13" s="35" t="s">
        <v>364</v>
      </c>
      <c r="E13" s="35" t="s">
        <v>365</v>
      </c>
      <c r="F13" s="35" t="s">
        <v>366</v>
      </c>
      <c r="G13" s="35" t="s">
        <v>332</v>
      </c>
      <c r="H13" s="35" t="s">
        <v>326</v>
      </c>
      <c r="I13" s="35" t="s">
        <v>326</v>
      </c>
      <c r="J13" s="156"/>
      <c r="K13" s="265"/>
    </row>
    <row r="14" spans="1:14" ht="23.25" customHeight="1">
      <c r="A14" s="340"/>
      <c r="B14" s="341"/>
      <c r="C14" s="341"/>
      <c r="D14" s="341"/>
      <c r="E14" s="341"/>
      <c r="F14" s="341"/>
      <c r="G14" s="341"/>
      <c r="H14" s="341"/>
      <c r="I14" s="341"/>
      <c r="J14" s="341"/>
      <c r="K14" s="31"/>
    </row>
    <row r="15" spans="1:14" ht="23.25" customHeight="1">
      <c r="A15" s="340"/>
      <c r="B15" s="635" t="s">
        <v>17</v>
      </c>
      <c r="C15" s="600"/>
      <c r="D15" s="342"/>
      <c r="E15" s="341"/>
      <c r="F15" s="264"/>
      <c r="G15" s="342"/>
      <c r="H15" s="342"/>
      <c r="I15" s="342"/>
      <c r="J15" s="341"/>
      <c r="K15" s="31"/>
    </row>
    <row r="16" spans="1:14" ht="40.5" customHeight="1">
      <c r="A16" s="40" t="s">
        <v>367</v>
      </c>
      <c r="B16" s="477" t="s">
        <v>368</v>
      </c>
      <c r="C16" s="642" t="s">
        <v>369</v>
      </c>
      <c r="D16" s="642"/>
      <c r="E16" s="479" t="s">
        <v>370</v>
      </c>
      <c r="F16" s="642" t="s">
        <v>371</v>
      </c>
      <c r="G16" s="642"/>
      <c r="H16" s="642" t="s">
        <v>1454</v>
      </c>
      <c r="I16" s="642"/>
    </row>
    <row r="17" spans="1:11" ht="67.5" customHeight="1">
      <c r="A17" s="555">
        <v>1</v>
      </c>
      <c r="B17" s="478" t="s">
        <v>319</v>
      </c>
      <c r="C17" s="641" t="s">
        <v>372</v>
      </c>
      <c r="D17" s="641"/>
      <c r="E17" s="480" t="s">
        <v>373</v>
      </c>
      <c r="F17" s="641" t="s">
        <v>374</v>
      </c>
      <c r="G17" s="641"/>
      <c r="H17" s="641" t="s">
        <v>375</v>
      </c>
      <c r="I17" s="641"/>
    </row>
    <row r="18" spans="1:11" ht="48.65" customHeight="1">
      <c r="A18" s="555">
        <v>2</v>
      </c>
      <c r="B18" s="478" t="s">
        <v>327</v>
      </c>
      <c r="C18" s="641" t="s">
        <v>376</v>
      </c>
      <c r="D18" s="641"/>
      <c r="E18" s="480" t="s">
        <v>377</v>
      </c>
      <c r="F18" s="641" t="s">
        <v>378</v>
      </c>
      <c r="G18" s="641"/>
      <c r="H18" s="641" t="s">
        <v>379</v>
      </c>
      <c r="I18" s="641"/>
    </row>
    <row r="19" spans="1:11" ht="71.150000000000006" customHeight="1">
      <c r="A19" s="555">
        <v>3</v>
      </c>
      <c r="B19" s="478" t="s">
        <v>333</v>
      </c>
      <c r="C19" s="641" t="s">
        <v>380</v>
      </c>
      <c r="D19" s="641"/>
      <c r="E19" s="480" t="s">
        <v>381</v>
      </c>
      <c r="F19" s="644" t="s">
        <v>382</v>
      </c>
      <c r="G19" s="644"/>
      <c r="H19" s="641" t="s">
        <v>383</v>
      </c>
      <c r="I19" s="641"/>
    </row>
    <row r="20" spans="1:11" ht="35.15" customHeight="1">
      <c r="A20" s="555">
        <v>4</v>
      </c>
      <c r="B20" s="478" t="s">
        <v>338</v>
      </c>
      <c r="C20" s="641" t="s">
        <v>384</v>
      </c>
      <c r="D20" s="641"/>
      <c r="E20" s="480" t="s">
        <v>385</v>
      </c>
      <c r="F20" s="644" t="s">
        <v>386</v>
      </c>
      <c r="G20" s="644"/>
      <c r="H20" s="644" t="s">
        <v>387</v>
      </c>
      <c r="I20" s="644"/>
    </row>
    <row r="21" spans="1:11" ht="71.150000000000006" customHeight="1">
      <c r="A21" s="555">
        <v>5</v>
      </c>
      <c r="B21" s="478" t="s">
        <v>343</v>
      </c>
      <c r="C21" s="641" t="s">
        <v>388</v>
      </c>
      <c r="D21" s="641"/>
      <c r="E21" s="480" t="s">
        <v>389</v>
      </c>
      <c r="F21" s="641" t="s">
        <v>390</v>
      </c>
      <c r="G21" s="641"/>
      <c r="H21" s="641" t="s">
        <v>391</v>
      </c>
      <c r="I21" s="641"/>
    </row>
    <row r="22" spans="1:11" ht="35.5" customHeight="1">
      <c r="A22" s="555">
        <v>6</v>
      </c>
      <c r="B22" s="478" t="s">
        <v>350</v>
      </c>
      <c r="C22" s="641" t="s">
        <v>392</v>
      </c>
      <c r="D22" s="641"/>
      <c r="E22" s="480" t="s">
        <v>393</v>
      </c>
      <c r="F22" s="644" t="s">
        <v>394</v>
      </c>
      <c r="G22" s="644"/>
      <c r="H22" s="644" t="s">
        <v>395</v>
      </c>
      <c r="I22" s="644"/>
    </row>
    <row r="23" spans="1:11" ht="35.5" customHeight="1">
      <c r="A23" s="555">
        <v>7</v>
      </c>
      <c r="B23" s="478" t="s">
        <v>357</v>
      </c>
      <c r="C23" s="641" t="s">
        <v>396</v>
      </c>
      <c r="D23" s="641"/>
      <c r="E23" s="480" t="s">
        <v>397</v>
      </c>
      <c r="F23" s="644" t="s">
        <v>398</v>
      </c>
      <c r="G23" s="644"/>
      <c r="H23" s="621" t="s">
        <v>399</v>
      </c>
      <c r="I23" s="621"/>
    </row>
    <row r="24" spans="1:11" ht="35.5" customHeight="1">
      <c r="A24" s="555">
        <v>8</v>
      </c>
      <c r="B24" s="478" t="s">
        <v>362</v>
      </c>
      <c r="C24" s="641" t="s">
        <v>400</v>
      </c>
      <c r="D24" s="641"/>
      <c r="E24" s="480" t="s">
        <v>373</v>
      </c>
      <c r="F24" s="643" t="s">
        <v>401</v>
      </c>
      <c r="G24" s="643"/>
      <c r="H24" s="643" t="s">
        <v>402</v>
      </c>
      <c r="I24" s="643"/>
      <c r="J24" s="265"/>
      <c r="K24" s="31"/>
    </row>
    <row r="32" spans="1:11" ht="84.75" customHeight="1">
      <c r="A32" s="339"/>
      <c r="B32" s="156"/>
      <c r="C32" s="156"/>
      <c r="D32" s="156"/>
      <c r="E32" s="310"/>
      <c r="F32" s="341"/>
      <c r="G32" s="341"/>
      <c r="H32" s="341"/>
      <c r="I32" s="31"/>
      <c r="J32" s="31"/>
      <c r="K32" s="31"/>
    </row>
    <row r="33" spans="1:11" ht="79.5" customHeight="1">
      <c r="A33" s="339"/>
      <c r="B33" s="156"/>
      <c r="C33" s="156"/>
      <c r="D33" s="156"/>
      <c r="E33" s="265"/>
      <c r="F33" s="31"/>
      <c r="G33" s="31"/>
      <c r="H33" s="31"/>
      <c r="I33" s="31"/>
      <c r="J33" s="31"/>
      <c r="K33" s="31"/>
    </row>
    <row r="34" spans="1:11" ht="83.25" customHeight="1">
      <c r="A34" s="339"/>
      <c r="B34" s="156"/>
      <c r="C34" s="156"/>
      <c r="D34" s="156"/>
      <c r="E34" s="156"/>
      <c r="F34" s="156"/>
      <c r="G34" s="31"/>
      <c r="H34" s="31"/>
      <c r="I34" s="31"/>
      <c r="J34" s="31"/>
      <c r="K34" s="31"/>
    </row>
    <row r="35" spans="1:11" ht="79.5" customHeight="1">
      <c r="A35" s="339"/>
      <c r="B35" s="156"/>
      <c r="C35" s="156"/>
      <c r="D35" s="156"/>
      <c r="E35" s="156"/>
      <c r="F35" s="156"/>
      <c r="G35" s="31"/>
      <c r="H35" s="31"/>
      <c r="I35" s="31"/>
      <c r="J35" s="31"/>
      <c r="K35" s="31"/>
    </row>
  </sheetData>
  <sheetProtection sheet="1" objects="1" scenarios="1"/>
  <mergeCells count="32">
    <mergeCell ref="H18:I18"/>
    <mergeCell ref="F18:G18"/>
    <mergeCell ref="H17:I17"/>
    <mergeCell ref="F17:G17"/>
    <mergeCell ref="H16:I16"/>
    <mergeCell ref="F16:G16"/>
    <mergeCell ref="C19:D19"/>
    <mergeCell ref="C18:D18"/>
    <mergeCell ref="C17:D17"/>
    <mergeCell ref="C16:D16"/>
    <mergeCell ref="H24:I24"/>
    <mergeCell ref="F24:G24"/>
    <mergeCell ref="H23:I23"/>
    <mergeCell ref="F23:G23"/>
    <mergeCell ref="H22:I22"/>
    <mergeCell ref="F22:G22"/>
    <mergeCell ref="H21:I21"/>
    <mergeCell ref="F21:G21"/>
    <mergeCell ref="H20:I20"/>
    <mergeCell ref="F20:G20"/>
    <mergeCell ref="H19:I19"/>
    <mergeCell ref="F19:G19"/>
    <mergeCell ref="C24:D24"/>
    <mergeCell ref="C23:D23"/>
    <mergeCell ref="C22:D22"/>
    <mergeCell ref="C21:D21"/>
    <mergeCell ref="C20:D20"/>
    <mergeCell ref="B4:C4"/>
    <mergeCell ref="B15:C15"/>
    <mergeCell ref="B1:C1"/>
    <mergeCell ref="B2:J2"/>
    <mergeCell ref="B3:J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CD036-F814-AE4F-AA61-B46B0FF8C131}">
  <dimension ref="A1:M48"/>
  <sheetViews>
    <sheetView showGridLines="0" topLeftCell="B3" zoomScale="96" zoomScaleNormal="96" workbookViewId="0">
      <selection activeCell="C10" sqref="C10:G10"/>
    </sheetView>
  </sheetViews>
  <sheetFormatPr baseColWidth="10" defaultColWidth="11" defaultRowHeight="12"/>
  <cols>
    <col min="1" max="1" width="11" style="121"/>
    <col min="2" max="2" width="23.75" style="121" customWidth="1"/>
    <col min="3" max="3" width="46" style="110" customWidth="1"/>
    <col min="4" max="4" width="56.08203125" style="110" customWidth="1"/>
    <col min="5" max="5" width="46.5" style="121" customWidth="1"/>
    <col min="6" max="7" width="15.08203125" style="121" customWidth="1"/>
    <col min="8" max="9" width="10.08203125" style="121" customWidth="1"/>
    <col min="10" max="10" width="13.83203125" style="121" customWidth="1"/>
    <col min="11" max="11" width="55.25" style="121" customWidth="1"/>
    <col min="12" max="12" width="17.83203125" style="121" customWidth="1"/>
    <col min="13" max="13" width="14.58203125" style="121" customWidth="1"/>
    <col min="14" max="16384" width="11" style="121"/>
  </cols>
  <sheetData>
    <row r="1" spans="1:13" ht="22.5" customHeight="1">
      <c r="A1" s="647" t="s">
        <v>18</v>
      </c>
      <c r="B1" s="647"/>
      <c r="C1" s="647"/>
      <c r="D1" s="647"/>
      <c r="J1" s="574" t="str">
        <f>HYPERLINK("#'Índice'!A1","Volver al índice")</f>
        <v>Volver al índice</v>
      </c>
    </row>
    <row r="2" spans="1:13" ht="16.5" customHeight="1">
      <c r="A2" s="46" t="s">
        <v>403</v>
      </c>
      <c r="B2" s="47" t="s">
        <v>18</v>
      </c>
      <c r="C2" s="648" t="s">
        <v>236</v>
      </c>
      <c r="D2" s="649"/>
      <c r="E2" s="649"/>
      <c r="F2" s="652" t="s">
        <v>404</v>
      </c>
      <c r="G2" s="652"/>
    </row>
    <row r="3" spans="1:13" s="110" customFormat="1" ht="40.5" customHeight="1">
      <c r="B3" s="258" t="s">
        <v>405</v>
      </c>
      <c r="C3" s="645" t="s">
        <v>406</v>
      </c>
      <c r="D3" s="645"/>
      <c r="E3" s="645"/>
      <c r="F3" s="650" t="s">
        <v>407</v>
      </c>
      <c r="G3" s="650"/>
      <c r="J3" s="121"/>
      <c r="K3" s="121"/>
      <c r="L3" s="121"/>
      <c r="M3" s="121"/>
    </row>
    <row r="4" spans="1:13" s="110" customFormat="1" ht="31" customHeight="1">
      <c r="B4" s="258" t="s">
        <v>408</v>
      </c>
      <c r="C4" s="645" t="s">
        <v>409</v>
      </c>
      <c r="D4" s="645"/>
      <c r="E4" s="645"/>
      <c r="F4" s="651" t="s">
        <v>410</v>
      </c>
      <c r="G4" s="651"/>
      <c r="J4" s="121"/>
      <c r="K4" s="121"/>
      <c r="L4" s="121"/>
      <c r="M4" s="121"/>
    </row>
    <row r="5" spans="1:13" s="110" customFormat="1" ht="31" customHeight="1">
      <c r="B5" s="258" t="s">
        <v>411</v>
      </c>
      <c r="C5" s="645" t="s">
        <v>412</v>
      </c>
      <c r="D5" s="645"/>
      <c r="E5" s="645"/>
      <c r="F5" s="651"/>
      <c r="G5" s="651"/>
      <c r="J5" s="121"/>
      <c r="K5" s="121"/>
      <c r="L5" s="121"/>
      <c r="M5" s="121"/>
    </row>
    <row r="6" spans="1:13" s="110" customFormat="1" ht="31" customHeight="1">
      <c r="B6" s="258" t="s">
        <v>413</v>
      </c>
      <c r="C6" s="645" t="s">
        <v>414</v>
      </c>
      <c r="D6" s="645"/>
      <c r="E6" s="645"/>
      <c r="F6" s="651"/>
      <c r="G6" s="651"/>
      <c r="J6" s="121"/>
      <c r="K6" s="121"/>
      <c r="L6" s="121"/>
      <c r="M6" s="121"/>
    </row>
    <row r="8" spans="1:13">
      <c r="A8" s="647" t="s">
        <v>415</v>
      </c>
      <c r="B8" s="647"/>
      <c r="C8" s="647"/>
      <c r="D8" s="647"/>
    </row>
    <row r="9" spans="1:13" ht="16.5" customHeight="1">
      <c r="A9" s="46" t="s">
        <v>416</v>
      </c>
      <c r="B9" s="481" t="s">
        <v>19</v>
      </c>
      <c r="C9" s="646" t="s">
        <v>236</v>
      </c>
      <c r="D9" s="646"/>
      <c r="E9" s="646"/>
      <c r="F9" s="646"/>
      <c r="G9" s="646"/>
    </row>
    <row r="10" spans="1:13" s="110" customFormat="1" ht="26.15" customHeight="1">
      <c r="B10" s="258" t="s">
        <v>417</v>
      </c>
      <c r="C10" s="645" t="s">
        <v>418</v>
      </c>
      <c r="D10" s="645"/>
      <c r="E10" s="645"/>
      <c r="F10" s="645"/>
      <c r="G10" s="645"/>
      <c r="J10" s="121"/>
      <c r="K10" s="121"/>
      <c r="L10" s="121"/>
      <c r="M10" s="121"/>
    </row>
    <row r="11" spans="1:13" s="110" customFormat="1" ht="26.15" customHeight="1">
      <c r="B11" s="258" t="s">
        <v>419</v>
      </c>
      <c r="C11" s="645" t="s">
        <v>420</v>
      </c>
      <c r="D11" s="645"/>
      <c r="E11" s="645"/>
      <c r="F11" s="645"/>
      <c r="G11" s="645"/>
      <c r="J11" s="121"/>
      <c r="K11" s="121"/>
      <c r="L11" s="121"/>
      <c r="M11" s="121"/>
    </row>
    <row r="12" spans="1:13" s="110" customFormat="1" ht="26.15" customHeight="1">
      <c r="B12" s="258" t="s">
        <v>421</v>
      </c>
      <c r="C12" s="645" t="s">
        <v>422</v>
      </c>
      <c r="D12" s="645"/>
      <c r="E12" s="645"/>
      <c r="F12" s="645"/>
      <c r="G12" s="645"/>
      <c r="J12" s="121"/>
      <c r="K12" s="121"/>
      <c r="L12" s="121"/>
      <c r="M12" s="121"/>
    </row>
    <row r="13" spans="1:13" s="110" customFormat="1" ht="26.15" customHeight="1">
      <c r="B13" s="258" t="s">
        <v>423</v>
      </c>
      <c r="C13" s="645" t="s">
        <v>424</v>
      </c>
      <c r="D13" s="645"/>
      <c r="E13" s="645"/>
      <c r="F13" s="645"/>
      <c r="G13" s="645"/>
      <c r="J13" s="121"/>
      <c r="K13" s="121"/>
      <c r="L13" s="121"/>
      <c r="M13" s="121"/>
    </row>
    <row r="14" spans="1:13" s="110" customFormat="1" ht="26.15" customHeight="1">
      <c r="B14" s="258" t="s">
        <v>425</v>
      </c>
      <c r="C14" s="645" t="s">
        <v>426</v>
      </c>
      <c r="D14" s="645"/>
      <c r="E14" s="645"/>
      <c r="F14" s="645"/>
      <c r="G14" s="645"/>
      <c r="J14" s="121"/>
      <c r="K14" s="121"/>
      <c r="L14" s="121"/>
      <c r="M14" s="121"/>
    </row>
    <row r="15" spans="1:13" s="110" customFormat="1" ht="56" customHeight="1">
      <c r="B15" s="406" t="s">
        <v>427</v>
      </c>
      <c r="C15" s="657" t="s">
        <v>428</v>
      </c>
      <c r="D15" s="657"/>
      <c r="E15" s="657"/>
      <c r="F15" s="657"/>
      <c r="G15" s="657"/>
      <c r="J15" s="121"/>
      <c r="K15" s="121"/>
      <c r="L15" s="121"/>
      <c r="M15" s="121"/>
    </row>
    <row r="16" spans="1:13" s="110" customFormat="1" ht="41" customHeight="1">
      <c r="B16" s="258" t="s">
        <v>429</v>
      </c>
      <c r="C16" s="645" t="s">
        <v>1468</v>
      </c>
      <c r="D16" s="645"/>
      <c r="E16" s="645"/>
      <c r="F16" s="645"/>
      <c r="G16" s="645"/>
      <c r="J16" s="121"/>
      <c r="K16" s="121"/>
      <c r="L16" s="121"/>
      <c r="M16" s="121"/>
    </row>
    <row r="17" spans="1:13" s="110" customFormat="1" ht="37.5" customHeight="1">
      <c r="B17" s="658" t="s">
        <v>430</v>
      </c>
      <c r="C17" s="575" t="s">
        <v>431</v>
      </c>
      <c r="D17" s="657" t="s">
        <v>432</v>
      </c>
      <c r="E17" s="657"/>
      <c r="F17" s="657"/>
      <c r="G17" s="657"/>
      <c r="J17" s="121"/>
      <c r="K17" s="121"/>
      <c r="L17" s="121"/>
      <c r="M17" s="121"/>
    </row>
    <row r="18" spans="1:13" s="110" customFormat="1" ht="37.5" customHeight="1">
      <c r="B18" s="659"/>
      <c r="C18" s="576" t="s">
        <v>433</v>
      </c>
      <c r="D18" s="657" t="s">
        <v>434</v>
      </c>
      <c r="E18" s="657"/>
      <c r="F18" s="657"/>
      <c r="G18" s="657"/>
      <c r="J18" s="121"/>
      <c r="K18" s="121"/>
      <c r="L18" s="121"/>
      <c r="M18" s="121"/>
    </row>
    <row r="19" spans="1:13" s="110" customFormat="1" ht="36" customHeight="1">
      <c r="B19" s="258" t="s">
        <v>435</v>
      </c>
      <c r="C19" s="645" t="s">
        <v>436</v>
      </c>
      <c r="D19" s="645"/>
      <c r="E19" s="645"/>
      <c r="F19" s="645"/>
      <c r="G19" s="645"/>
      <c r="J19" s="121"/>
      <c r="K19" s="121"/>
      <c r="L19" s="121"/>
      <c r="M19" s="121"/>
    </row>
    <row r="20" spans="1:13" s="110" customFormat="1">
      <c r="E20" s="408"/>
      <c r="J20" s="121"/>
      <c r="K20" s="121"/>
      <c r="L20" s="121"/>
      <c r="M20" s="121"/>
    </row>
    <row r="22" spans="1:13">
      <c r="A22" s="647" t="s">
        <v>20</v>
      </c>
      <c r="B22" s="647"/>
      <c r="C22" s="647"/>
      <c r="D22" s="647"/>
      <c r="G22" s="110"/>
    </row>
    <row r="23" spans="1:13">
      <c r="A23" s="50" t="s">
        <v>437</v>
      </c>
      <c r="B23" s="50" t="s">
        <v>438</v>
      </c>
      <c r="C23" s="91" t="s">
        <v>439</v>
      </c>
      <c r="D23" s="91" t="s">
        <v>440</v>
      </c>
      <c r="E23" s="655" t="s">
        <v>441</v>
      </c>
      <c r="F23" s="656"/>
      <c r="G23" s="656"/>
      <c r="H23" s="577"/>
    </row>
    <row r="24" spans="1:13" ht="113.5" customHeight="1">
      <c r="A24" s="122"/>
      <c r="B24" s="482" t="s">
        <v>442</v>
      </c>
      <c r="C24" s="419" t="s">
        <v>443</v>
      </c>
      <c r="D24" s="419" t="s">
        <v>444</v>
      </c>
      <c r="E24" s="654" t="s">
        <v>445</v>
      </c>
      <c r="F24" s="654"/>
      <c r="G24" s="654"/>
    </row>
    <row r="25" spans="1:13" ht="131.15" customHeight="1">
      <c r="A25" s="123"/>
      <c r="B25" s="483" t="s">
        <v>446</v>
      </c>
      <c r="C25" s="484" t="s">
        <v>447</v>
      </c>
      <c r="D25" s="484" t="s">
        <v>448</v>
      </c>
      <c r="E25" s="653" t="s">
        <v>449</v>
      </c>
      <c r="F25" s="653"/>
      <c r="G25" s="653"/>
    </row>
    <row r="48" spans="5:5">
      <c r="E48" s="121" t="s">
        <v>450</v>
      </c>
    </row>
  </sheetData>
  <sheetProtection sheet="1" objects="1" scenarios="1"/>
  <mergeCells count="26">
    <mergeCell ref="E25:G25"/>
    <mergeCell ref="E24:G24"/>
    <mergeCell ref="E23:G23"/>
    <mergeCell ref="C13:G13"/>
    <mergeCell ref="C12:G12"/>
    <mergeCell ref="C19:G19"/>
    <mergeCell ref="D18:G18"/>
    <mergeCell ref="D17:G17"/>
    <mergeCell ref="C16:G16"/>
    <mergeCell ref="A22:D22"/>
    <mergeCell ref="B17:B18"/>
    <mergeCell ref="C15:G15"/>
    <mergeCell ref="C14:G14"/>
    <mergeCell ref="C11:G11"/>
    <mergeCell ref="C10:G10"/>
    <mergeCell ref="C9:G9"/>
    <mergeCell ref="A1:D1"/>
    <mergeCell ref="A8:D8"/>
    <mergeCell ref="C6:E6"/>
    <mergeCell ref="C5:E5"/>
    <mergeCell ref="C4:E4"/>
    <mergeCell ref="C3:E3"/>
    <mergeCell ref="C2:E2"/>
    <mergeCell ref="F3:G3"/>
    <mergeCell ref="F4:G6"/>
    <mergeCell ref="F2:G2"/>
  </mergeCells>
  <hyperlinks>
    <hyperlink ref="F3" r:id="rId1" xr:uid="{2E9A217C-D1CB-4A86-BFD9-65D9C887D2B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C2906-8AE6-4795-B316-D0A3A5067064}">
  <dimension ref="A1:L82"/>
  <sheetViews>
    <sheetView showGridLines="0" topLeftCell="A48" zoomScale="99" zoomScaleNormal="99" workbookViewId="0">
      <selection activeCell="B31" sqref="B31:C31"/>
    </sheetView>
  </sheetViews>
  <sheetFormatPr baseColWidth="10" defaultColWidth="11" defaultRowHeight="12"/>
  <cols>
    <col min="1" max="1" width="16.25" style="374" customWidth="1"/>
    <col min="2" max="2" width="50.75" style="374" customWidth="1"/>
    <col min="3" max="3" width="16.5" style="374" customWidth="1"/>
    <col min="4" max="4" width="28.83203125" style="374" customWidth="1"/>
    <col min="5" max="5" width="18.25" style="374" customWidth="1"/>
    <col min="6" max="11" width="11" style="374"/>
    <col min="12" max="12" width="15.75" style="374" customWidth="1"/>
    <col min="13" max="16384" width="11" style="374"/>
  </cols>
  <sheetData>
    <row r="1" spans="1:8" ht="13">
      <c r="A1" s="199"/>
      <c r="B1" s="387" t="s">
        <v>21</v>
      </c>
      <c r="C1" s="199"/>
      <c r="D1" s="199"/>
      <c r="E1" s="199"/>
      <c r="F1" s="199"/>
      <c r="G1" s="199"/>
      <c r="H1" s="388" t="s">
        <v>451</v>
      </c>
    </row>
    <row r="2" spans="1:8" ht="12.75" customHeight="1">
      <c r="A2" s="113" t="s">
        <v>452</v>
      </c>
      <c r="B2" s="113" t="s">
        <v>453</v>
      </c>
      <c r="C2" s="113" t="s">
        <v>454</v>
      </c>
      <c r="D2" s="57" t="s">
        <v>455</v>
      </c>
      <c r="E2" s="57" t="s">
        <v>456</v>
      </c>
      <c r="F2" s="199"/>
      <c r="G2" s="199"/>
      <c r="H2" s="199"/>
    </row>
    <row r="3" spans="1:8" ht="90" customHeight="1">
      <c r="A3" s="199"/>
      <c r="B3" s="389" t="s">
        <v>457</v>
      </c>
      <c r="C3" s="390" t="s">
        <v>458</v>
      </c>
      <c r="D3" s="319" t="s">
        <v>459</v>
      </c>
      <c r="E3" s="319" t="s">
        <v>460</v>
      </c>
      <c r="F3" s="199"/>
      <c r="G3" s="199"/>
      <c r="H3" s="199"/>
    </row>
    <row r="5" spans="1:8" ht="15.75" customHeight="1">
      <c r="A5" s="199"/>
      <c r="B5" s="387" t="s">
        <v>461</v>
      </c>
      <c r="C5" s="199"/>
      <c r="D5" s="199"/>
      <c r="E5" s="199"/>
      <c r="F5" s="199"/>
      <c r="G5" s="199"/>
      <c r="H5" s="199"/>
    </row>
    <row r="6" spans="1:8" ht="15.75" customHeight="1">
      <c r="A6" s="397" t="s">
        <v>462</v>
      </c>
      <c r="B6" s="662" t="s">
        <v>463</v>
      </c>
      <c r="C6" s="662"/>
      <c r="D6" s="662"/>
      <c r="E6" s="495" t="s">
        <v>464</v>
      </c>
      <c r="F6" s="199"/>
      <c r="G6" s="199"/>
      <c r="H6" s="391"/>
    </row>
    <row r="7" spans="1:8" ht="24" customHeight="1">
      <c r="A7" s="199"/>
      <c r="B7" s="644" t="s">
        <v>465</v>
      </c>
      <c r="C7" s="644"/>
      <c r="D7" s="644"/>
      <c r="E7" s="496" t="s">
        <v>463</v>
      </c>
      <c r="F7" s="199"/>
      <c r="G7" s="199"/>
      <c r="H7" s="199"/>
    </row>
    <row r="8" spans="1:8" ht="15" customHeight="1">
      <c r="A8" s="199"/>
      <c r="B8" s="32"/>
      <c r="C8" s="199"/>
      <c r="D8" s="392"/>
      <c r="E8" s="392"/>
      <c r="F8" s="199"/>
      <c r="G8" s="199"/>
      <c r="H8" s="199"/>
    </row>
    <row r="9" spans="1:8" ht="15.75" customHeight="1">
      <c r="A9" s="199"/>
      <c r="B9" s="387" t="s">
        <v>23</v>
      </c>
      <c r="C9" s="199"/>
      <c r="D9" s="392"/>
      <c r="E9" s="392"/>
      <c r="F9" s="199"/>
      <c r="G9" s="199"/>
      <c r="H9" s="199"/>
    </row>
    <row r="10" spans="1:8" ht="15" customHeight="1">
      <c r="A10" s="397" t="s">
        <v>466</v>
      </c>
      <c r="B10" s="662" t="s">
        <v>23</v>
      </c>
      <c r="C10" s="662"/>
      <c r="D10" s="662"/>
      <c r="E10" s="495" t="s">
        <v>464</v>
      </c>
      <c r="F10" s="199"/>
      <c r="G10" s="199"/>
      <c r="H10" s="199"/>
    </row>
    <row r="11" spans="1:8" ht="64.5" customHeight="1">
      <c r="A11" s="199"/>
      <c r="B11" s="663" t="s">
        <v>467</v>
      </c>
      <c r="C11" s="663"/>
      <c r="D11" s="663"/>
      <c r="E11" s="494" t="s">
        <v>468</v>
      </c>
      <c r="F11" s="199"/>
      <c r="G11" s="199"/>
      <c r="H11" s="199"/>
    </row>
    <row r="12" spans="1:8">
      <c r="A12" s="199"/>
      <c r="B12" s="381"/>
      <c r="C12" s="199"/>
      <c r="D12" s="199"/>
      <c r="E12" s="199"/>
      <c r="F12" s="199"/>
      <c r="G12" s="199"/>
      <c r="H12" s="199"/>
    </row>
    <row r="13" spans="1:8" ht="15" customHeight="1">
      <c r="A13" s="397" t="s">
        <v>469</v>
      </c>
      <c r="B13" s="662" t="s">
        <v>470</v>
      </c>
      <c r="C13" s="662"/>
      <c r="D13" s="415" t="s">
        <v>210</v>
      </c>
      <c r="E13" s="215">
        <v>2025</v>
      </c>
      <c r="F13" s="199"/>
      <c r="G13" s="199"/>
      <c r="H13" s="199"/>
    </row>
    <row r="14" spans="1:8" ht="24" customHeight="1">
      <c r="A14" s="199"/>
      <c r="B14" s="644" t="s">
        <v>471</v>
      </c>
      <c r="C14" s="644"/>
      <c r="D14" s="493" t="s">
        <v>472</v>
      </c>
      <c r="E14" s="393">
        <v>7</v>
      </c>
      <c r="F14" s="199"/>
      <c r="G14" s="199"/>
      <c r="H14" s="199"/>
    </row>
    <row r="15" spans="1:8" ht="24" customHeight="1">
      <c r="A15" s="199"/>
      <c r="B15" s="644" t="s">
        <v>473</v>
      </c>
      <c r="C15" s="644"/>
      <c r="D15" s="486" t="s">
        <v>212</v>
      </c>
      <c r="E15" s="380">
        <v>100</v>
      </c>
      <c r="F15" s="199"/>
      <c r="G15" s="199"/>
      <c r="H15" s="199"/>
    </row>
    <row r="16" spans="1:8" ht="18.649999999999999" customHeight="1">
      <c r="A16" s="199"/>
      <c r="B16" s="644" t="s">
        <v>474</v>
      </c>
      <c r="C16" s="644"/>
      <c r="D16" s="493" t="s">
        <v>472</v>
      </c>
      <c r="E16" s="393">
        <v>555</v>
      </c>
      <c r="F16" s="199"/>
      <c r="G16" s="381"/>
      <c r="H16" s="199"/>
    </row>
    <row r="17" spans="1:12" ht="18.649999999999999" customHeight="1">
      <c r="A17" s="199"/>
      <c r="B17" s="644" t="s">
        <v>475</v>
      </c>
      <c r="C17" s="644"/>
      <c r="D17" s="492" t="s">
        <v>212</v>
      </c>
      <c r="E17" s="394">
        <v>92</v>
      </c>
      <c r="F17" s="199"/>
      <c r="G17" s="199"/>
      <c r="H17" s="199"/>
      <c r="I17" s="199"/>
      <c r="J17" s="199"/>
      <c r="K17" s="199"/>
      <c r="L17" s="199"/>
    </row>
    <row r="18" spans="1:12" ht="43" customHeight="1">
      <c r="A18" s="199"/>
      <c r="B18" s="645" t="s">
        <v>476</v>
      </c>
      <c r="C18" s="645"/>
      <c r="D18" s="645"/>
      <c r="E18" s="645"/>
      <c r="F18" s="199"/>
      <c r="G18" s="199"/>
      <c r="H18" s="199"/>
      <c r="I18" s="199"/>
      <c r="J18" s="199"/>
      <c r="K18" s="199"/>
      <c r="L18" s="199"/>
    </row>
    <row r="19" spans="1:12">
      <c r="A19" s="199"/>
      <c r="B19" s="110"/>
      <c r="C19" s="110"/>
      <c r="D19" s="110"/>
      <c r="E19" s="199"/>
      <c r="F19" s="199"/>
      <c r="G19" s="199"/>
      <c r="H19" s="199"/>
      <c r="I19" s="199"/>
      <c r="J19" s="199"/>
      <c r="K19" s="199"/>
      <c r="L19" s="199"/>
    </row>
    <row r="20" spans="1:12" ht="13">
      <c r="A20" s="199"/>
      <c r="B20" s="387" t="s">
        <v>24</v>
      </c>
      <c r="C20" s="199"/>
      <c r="D20" s="199"/>
      <c r="E20" s="199"/>
      <c r="F20" s="199"/>
      <c r="G20" s="199"/>
      <c r="H20" s="199"/>
      <c r="I20" s="199"/>
      <c r="J20" s="199"/>
      <c r="K20" s="199"/>
      <c r="L20" s="199"/>
    </row>
    <row r="21" spans="1:12" ht="17.25" customHeight="1">
      <c r="A21" s="113" t="s">
        <v>477</v>
      </c>
      <c r="B21" s="57" t="s">
        <v>478</v>
      </c>
      <c r="C21" s="199"/>
      <c r="D21"/>
      <c r="E21"/>
      <c r="F21" s="199"/>
      <c r="G21" s="199"/>
      <c r="H21" s="199"/>
      <c r="I21" s="199"/>
      <c r="J21" s="199"/>
      <c r="K21" s="199"/>
      <c r="L21" s="199"/>
    </row>
    <row r="22" spans="1:12" ht="33" customHeight="1">
      <c r="A22" s="199"/>
      <c r="B22" s="645" t="s">
        <v>479</v>
      </c>
      <c r="C22" s="645"/>
      <c r="D22" s="645"/>
      <c r="E22" s="645"/>
      <c r="F22" s="199"/>
      <c r="G22" s="199"/>
      <c r="H22" s="199"/>
      <c r="I22" s="199"/>
      <c r="J22" s="199"/>
      <c r="K22" s="199"/>
      <c r="L22" s="199"/>
    </row>
    <row r="23" spans="1:12" ht="33" customHeight="1">
      <c r="A23" s="199"/>
      <c r="B23" s="645"/>
      <c r="C23" s="645"/>
      <c r="D23" s="645"/>
      <c r="E23" s="645"/>
      <c r="F23" s="199"/>
      <c r="G23" s="199"/>
      <c r="H23" s="199"/>
      <c r="I23" s="199"/>
      <c r="J23" s="199"/>
      <c r="K23" s="199"/>
      <c r="L23" s="199"/>
    </row>
    <row r="24" spans="1:12" ht="33" customHeight="1">
      <c r="A24" s="199"/>
      <c r="B24" s="645"/>
      <c r="C24" s="645"/>
      <c r="D24" s="645"/>
      <c r="E24" s="645"/>
      <c r="F24" s="199"/>
      <c r="G24" s="199"/>
      <c r="H24" s="199"/>
      <c r="I24" s="199"/>
      <c r="J24" s="199"/>
      <c r="K24" s="199"/>
      <c r="L24" s="199"/>
    </row>
    <row r="25" spans="1:12" ht="33" customHeight="1">
      <c r="A25" s="199"/>
      <c r="B25" s="645"/>
      <c r="C25" s="645"/>
      <c r="D25" s="645"/>
      <c r="E25" s="645"/>
      <c r="F25" s="199"/>
      <c r="G25" s="199"/>
      <c r="H25" s="199"/>
      <c r="I25" s="199"/>
      <c r="J25" s="199"/>
      <c r="K25" s="199"/>
      <c r="L25" s="199"/>
    </row>
    <row r="26" spans="1:12" ht="33" customHeight="1">
      <c r="A26" s="199"/>
      <c r="B26" s="645"/>
      <c r="C26" s="645"/>
      <c r="D26" s="645"/>
      <c r="E26" s="645"/>
      <c r="F26" s="199"/>
      <c r="G26" s="199"/>
      <c r="H26" s="199"/>
      <c r="I26" s="199"/>
      <c r="J26" s="199"/>
      <c r="K26" s="199"/>
      <c r="L26" s="199"/>
    </row>
    <row r="28" spans="1:12" ht="13.5" customHeight="1">
      <c r="A28" s="397" t="s">
        <v>480</v>
      </c>
      <c r="B28" s="662" t="s">
        <v>481</v>
      </c>
      <c r="C28" s="662"/>
      <c r="D28" s="491" t="s">
        <v>210</v>
      </c>
      <c r="E28" s="181">
        <v>2025</v>
      </c>
      <c r="F28" s="199"/>
      <c r="G28" s="199"/>
      <c r="H28" s="199"/>
      <c r="I28" s="199"/>
      <c r="J28" s="199"/>
      <c r="K28" s="199"/>
      <c r="L28" s="199"/>
    </row>
    <row r="29" spans="1:12" s="373" customFormat="1" ht="16.5" customHeight="1">
      <c r="A29" s="32"/>
      <c r="B29" s="644" t="s">
        <v>482</v>
      </c>
      <c r="C29" s="644"/>
      <c r="D29" s="430" t="s">
        <v>472</v>
      </c>
      <c r="E29" s="149">
        <v>119</v>
      </c>
      <c r="F29" s="199"/>
      <c r="G29" s="199"/>
      <c r="H29" s="199"/>
      <c r="I29" s="199"/>
      <c r="J29" s="199"/>
      <c r="K29" s="199"/>
      <c r="L29" s="199"/>
    </row>
    <row r="30" spans="1:12" ht="16.5" customHeight="1">
      <c r="A30" s="32"/>
      <c r="B30" s="199"/>
      <c r="C30" s="199"/>
      <c r="D30" s="32"/>
      <c r="E30" s="32"/>
      <c r="F30" s="199"/>
      <c r="G30" s="199"/>
      <c r="H30" s="199"/>
      <c r="I30" s="199"/>
      <c r="J30" s="199"/>
      <c r="K30" s="199"/>
      <c r="L30" s="199"/>
    </row>
    <row r="31" spans="1:12" ht="24" customHeight="1">
      <c r="A31" s="395" t="s">
        <v>483</v>
      </c>
      <c r="B31" s="662" t="s">
        <v>484</v>
      </c>
      <c r="C31" s="662"/>
      <c r="D31" s="490" t="s">
        <v>210</v>
      </c>
      <c r="E31" s="396">
        <v>2025</v>
      </c>
      <c r="F31" s="199"/>
      <c r="G31" s="199"/>
      <c r="H31" s="199"/>
      <c r="I31" s="199"/>
      <c r="J31" s="199"/>
      <c r="K31" s="199"/>
      <c r="L31" s="199"/>
    </row>
    <row r="32" spans="1:12" ht="36" customHeight="1">
      <c r="A32" s="199"/>
      <c r="B32" s="644" t="s">
        <v>485</v>
      </c>
      <c r="C32" s="644"/>
      <c r="D32" s="497" t="s">
        <v>472</v>
      </c>
      <c r="E32" s="498">
        <v>1</v>
      </c>
      <c r="F32"/>
      <c r="G32"/>
      <c r="H32" s="199"/>
      <c r="I32" s="199"/>
      <c r="J32" s="199"/>
      <c r="K32" s="199"/>
      <c r="L32" s="199"/>
    </row>
    <row r="33" spans="1:7" ht="50.5" customHeight="1">
      <c r="A33" s="199"/>
      <c r="B33" s="645" t="s">
        <v>486</v>
      </c>
      <c r="C33" s="645"/>
      <c r="D33" s="645"/>
      <c r="E33" s="645"/>
      <c r="F33"/>
      <c r="G33"/>
    </row>
    <row r="34" spans="1:7" ht="16">
      <c r="A34" s="199"/>
      <c r="B34" s="661" t="s">
        <v>487</v>
      </c>
      <c r="C34" s="661"/>
      <c r="D34" s="661"/>
      <c r="E34" s="199"/>
      <c r="F34"/>
      <c r="G34"/>
    </row>
    <row r="35" spans="1:7" ht="16">
      <c r="A35" s="199"/>
      <c r="B35" s="199"/>
      <c r="C35" s="199"/>
      <c r="D35" s="199"/>
      <c r="E35" s="199"/>
      <c r="F35"/>
      <c r="G35"/>
    </row>
    <row r="36" spans="1:7" ht="13.5" customHeight="1">
      <c r="A36" s="199"/>
      <c r="B36" s="660" t="s">
        <v>488</v>
      </c>
      <c r="C36" s="660"/>
      <c r="D36" s="199"/>
      <c r="E36" s="199"/>
      <c r="F36" s="199"/>
      <c r="G36" s="199"/>
    </row>
    <row r="37" spans="1:7">
      <c r="A37" s="397" t="s">
        <v>489</v>
      </c>
      <c r="B37" s="664" t="s">
        <v>490</v>
      </c>
      <c r="C37" s="664"/>
      <c r="D37" s="489" t="s">
        <v>491</v>
      </c>
      <c r="E37" s="180" t="s">
        <v>492</v>
      </c>
      <c r="F37" s="199"/>
      <c r="G37" s="199"/>
    </row>
    <row r="38" spans="1:7">
      <c r="A38" s="199"/>
      <c r="B38" s="664" t="s">
        <v>493</v>
      </c>
      <c r="C38" s="664"/>
      <c r="D38" s="485"/>
      <c r="E38" s="56" t="s">
        <v>494</v>
      </c>
      <c r="F38" s="199"/>
      <c r="G38" s="199"/>
    </row>
    <row r="39" spans="1:7">
      <c r="A39" s="199"/>
      <c r="B39" s="665" t="s">
        <v>495</v>
      </c>
      <c r="C39" s="665"/>
      <c r="D39" s="486">
        <v>4</v>
      </c>
      <c r="E39" s="398">
        <v>16518884</v>
      </c>
      <c r="F39" s="199"/>
      <c r="G39" s="199"/>
    </row>
    <row r="40" spans="1:7">
      <c r="A40" s="199"/>
      <c r="B40" s="665" t="s">
        <v>496</v>
      </c>
      <c r="C40" s="665"/>
      <c r="D40" s="486">
        <v>2</v>
      </c>
      <c r="E40" s="398">
        <v>4472430</v>
      </c>
      <c r="F40" s="199"/>
      <c r="G40" s="199"/>
    </row>
    <row r="41" spans="1:7">
      <c r="A41" s="199"/>
      <c r="B41" s="665" t="s">
        <v>497</v>
      </c>
      <c r="C41" s="665"/>
      <c r="D41" s="486">
        <v>0</v>
      </c>
      <c r="E41" s="277">
        <v>0</v>
      </c>
      <c r="F41" s="199"/>
      <c r="G41" s="199"/>
    </row>
    <row r="42" spans="1:7">
      <c r="A42" s="199"/>
      <c r="B42" s="665" t="s">
        <v>498</v>
      </c>
      <c r="C42" s="665"/>
      <c r="D42" s="486">
        <v>0</v>
      </c>
      <c r="E42" s="277">
        <v>0</v>
      </c>
      <c r="F42" s="199"/>
      <c r="G42" s="199"/>
    </row>
    <row r="43" spans="1:7">
      <c r="A43" s="199"/>
      <c r="B43" s="666" t="s">
        <v>499</v>
      </c>
      <c r="C43" s="666"/>
      <c r="D43" s="488">
        <v>0</v>
      </c>
      <c r="E43" s="277">
        <v>0</v>
      </c>
      <c r="F43" s="199"/>
      <c r="G43" s="199"/>
    </row>
    <row r="44" spans="1:7">
      <c r="A44" s="199"/>
      <c r="B44" s="665" t="s">
        <v>500</v>
      </c>
      <c r="C44" s="665"/>
      <c r="D44" s="486">
        <v>0</v>
      </c>
      <c r="E44" s="277">
        <v>0</v>
      </c>
      <c r="F44" s="199"/>
      <c r="G44" s="199"/>
    </row>
    <row r="45" spans="1:7">
      <c r="A45" s="199"/>
      <c r="B45" s="665" t="s">
        <v>501</v>
      </c>
      <c r="C45" s="665"/>
      <c r="D45" s="486">
        <v>0</v>
      </c>
      <c r="E45" s="277">
        <v>0</v>
      </c>
      <c r="F45" s="199"/>
      <c r="G45" s="199"/>
    </row>
    <row r="46" spans="1:7">
      <c r="A46" s="199"/>
      <c r="B46" s="665" t="s">
        <v>187</v>
      </c>
      <c r="C46" s="665"/>
      <c r="D46" s="486">
        <v>6</v>
      </c>
      <c r="E46" s="398">
        <v>20991314</v>
      </c>
      <c r="F46" s="199"/>
      <c r="G46" s="199"/>
    </row>
    <row r="47" spans="1:7" ht="25.5" customHeight="1">
      <c r="A47" s="199"/>
      <c r="B47" s="670" t="s">
        <v>502</v>
      </c>
      <c r="C47" s="670"/>
      <c r="D47" s="670"/>
      <c r="E47" s="670"/>
      <c r="F47" s="199"/>
      <c r="G47" s="199"/>
    </row>
    <row r="48" spans="1:7">
      <c r="A48" s="199"/>
      <c r="B48" s="199"/>
      <c r="C48" s="199"/>
      <c r="D48" s="199"/>
      <c r="E48" s="199"/>
      <c r="F48" s="199"/>
      <c r="G48" s="199"/>
    </row>
    <row r="49" spans="1:5" ht="13">
      <c r="A49" s="199"/>
      <c r="B49" s="387" t="s">
        <v>503</v>
      </c>
      <c r="C49" s="199"/>
      <c r="D49" s="199"/>
      <c r="E49" s="199"/>
    </row>
    <row r="50" spans="1:5">
      <c r="A50" s="395" t="s">
        <v>489</v>
      </c>
      <c r="B50" s="669" t="s">
        <v>504</v>
      </c>
      <c r="C50" s="669"/>
      <c r="D50" s="669"/>
      <c r="E50" s="485">
        <v>2025</v>
      </c>
    </row>
    <row r="51" spans="1:5">
      <c r="A51" s="199"/>
      <c r="B51" s="668" t="s">
        <v>505</v>
      </c>
      <c r="C51" s="668"/>
      <c r="D51" s="668"/>
      <c r="E51" s="487">
        <v>0</v>
      </c>
    </row>
    <row r="52" spans="1:5">
      <c r="A52" s="199"/>
      <c r="B52" s="668" t="s">
        <v>506</v>
      </c>
      <c r="C52" s="668"/>
      <c r="D52" s="668"/>
      <c r="E52" s="487">
        <v>11</v>
      </c>
    </row>
    <row r="53" spans="1:5">
      <c r="A53" s="199"/>
      <c r="B53" s="668" t="s">
        <v>507</v>
      </c>
      <c r="C53" s="668"/>
      <c r="D53" s="668"/>
      <c r="E53" s="487">
        <v>0</v>
      </c>
    </row>
    <row r="54" spans="1:5">
      <c r="A54" s="199"/>
      <c r="B54" s="668" t="s">
        <v>508</v>
      </c>
      <c r="C54" s="668"/>
      <c r="D54" s="668"/>
      <c r="E54" s="487">
        <v>0</v>
      </c>
    </row>
    <row r="55" spans="1:5">
      <c r="A55" s="199"/>
      <c r="B55" s="668" t="s">
        <v>509</v>
      </c>
      <c r="C55" s="668"/>
      <c r="D55" s="668"/>
      <c r="E55" s="487">
        <v>0</v>
      </c>
    </row>
    <row r="56" spans="1:5">
      <c r="A56" s="199"/>
      <c r="B56" s="667" t="s">
        <v>510</v>
      </c>
      <c r="C56" s="667"/>
      <c r="D56" s="667"/>
      <c r="E56" s="485">
        <v>2025</v>
      </c>
    </row>
    <row r="57" spans="1:5">
      <c r="A57" s="199"/>
      <c r="B57" s="668" t="s">
        <v>511</v>
      </c>
      <c r="C57" s="668"/>
      <c r="D57" s="668"/>
      <c r="E57" s="487">
        <v>1</v>
      </c>
    </row>
    <row r="58" spans="1:5">
      <c r="A58" s="199"/>
      <c r="B58" s="668" t="s">
        <v>512</v>
      </c>
      <c r="C58" s="668"/>
      <c r="D58" s="668"/>
      <c r="E58" s="487">
        <v>0</v>
      </c>
    </row>
    <row r="59" spans="1:5">
      <c r="A59" s="199"/>
      <c r="B59" s="668" t="s">
        <v>513</v>
      </c>
      <c r="C59" s="668"/>
      <c r="D59" s="668"/>
      <c r="E59" s="487">
        <v>0</v>
      </c>
    </row>
    <row r="60" spans="1:5">
      <c r="A60" s="199"/>
      <c r="B60" s="668" t="s">
        <v>514</v>
      </c>
      <c r="C60" s="668"/>
      <c r="D60" s="668"/>
      <c r="E60" s="487">
        <v>3</v>
      </c>
    </row>
    <row r="61" spans="1:5">
      <c r="A61" s="199"/>
      <c r="B61" s="668" t="s">
        <v>515</v>
      </c>
      <c r="C61" s="668"/>
      <c r="D61" s="668"/>
      <c r="E61" s="487">
        <v>3</v>
      </c>
    </row>
    <row r="62" spans="1:5">
      <c r="A62" s="199"/>
      <c r="B62" s="668" t="s">
        <v>516</v>
      </c>
      <c r="C62" s="668"/>
      <c r="D62" s="668"/>
      <c r="E62" s="487">
        <v>2</v>
      </c>
    </row>
    <row r="63" spans="1:5">
      <c r="A63" s="199"/>
      <c r="B63" s="668" t="s">
        <v>187</v>
      </c>
      <c r="C63" s="668"/>
      <c r="D63" s="668"/>
      <c r="E63" s="487">
        <v>9</v>
      </c>
    </row>
    <row r="64" spans="1:5">
      <c r="A64" s="199"/>
      <c r="B64" s="667" t="s">
        <v>517</v>
      </c>
      <c r="C64" s="667"/>
      <c r="D64" s="667"/>
      <c r="E64" s="485">
        <v>2025</v>
      </c>
    </row>
    <row r="65" spans="1:5">
      <c r="A65" s="199"/>
      <c r="B65" s="668" t="s">
        <v>518</v>
      </c>
      <c r="C65" s="668"/>
      <c r="D65" s="668"/>
      <c r="E65" s="487">
        <v>2</v>
      </c>
    </row>
    <row r="66" spans="1:5">
      <c r="A66" s="199"/>
      <c r="B66" s="668" t="s">
        <v>519</v>
      </c>
      <c r="C66" s="668"/>
      <c r="D66" s="668"/>
      <c r="E66" s="487">
        <v>9</v>
      </c>
    </row>
    <row r="67" spans="1:5">
      <c r="A67" s="199"/>
      <c r="B67" s="667" t="s">
        <v>520</v>
      </c>
      <c r="C67" s="667"/>
      <c r="D67" s="667"/>
      <c r="E67" s="485">
        <v>2025</v>
      </c>
    </row>
    <row r="68" spans="1:5">
      <c r="A68" s="199"/>
      <c r="B68" s="668" t="s">
        <v>521</v>
      </c>
      <c r="C68" s="668"/>
      <c r="D68" s="668"/>
      <c r="E68" s="487">
        <v>6</v>
      </c>
    </row>
    <row r="69" spans="1:5">
      <c r="A69" s="199"/>
      <c r="B69" s="668" t="s">
        <v>522</v>
      </c>
      <c r="C69" s="668"/>
      <c r="D69" s="668"/>
      <c r="E69" s="487">
        <v>3</v>
      </c>
    </row>
    <row r="71" spans="1:5">
      <c r="A71" s="399" t="s">
        <v>523</v>
      </c>
      <c r="B71" s="664" t="s">
        <v>524</v>
      </c>
      <c r="C71" s="664"/>
      <c r="D71" s="400" t="s">
        <v>210</v>
      </c>
      <c r="E71" s="400">
        <v>2025</v>
      </c>
    </row>
    <row r="72" spans="1:5">
      <c r="A72" s="199"/>
      <c r="B72" s="665" t="s">
        <v>525</v>
      </c>
      <c r="C72" s="665"/>
      <c r="D72" s="486" t="s">
        <v>472</v>
      </c>
      <c r="E72" s="277">
        <v>0</v>
      </c>
    </row>
    <row r="73" spans="1:5">
      <c r="A73" s="199"/>
      <c r="B73" s="665" t="s">
        <v>526</v>
      </c>
      <c r="C73" s="665"/>
      <c r="D73" s="486" t="s">
        <v>472</v>
      </c>
      <c r="E73" s="277">
        <v>0</v>
      </c>
    </row>
    <row r="74" spans="1:5">
      <c r="A74" s="199"/>
      <c r="B74" s="665" t="s">
        <v>527</v>
      </c>
      <c r="C74" s="665"/>
      <c r="D74" s="486" t="s">
        <v>472</v>
      </c>
      <c r="E74" s="277">
        <v>0</v>
      </c>
    </row>
    <row r="75" spans="1:5">
      <c r="A75" s="199"/>
      <c r="B75" s="665" t="s">
        <v>528</v>
      </c>
      <c r="C75" s="665"/>
      <c r="D75" s="486" t="s">
        <v>472</v>
      </c>
      <c r="E75" s="277">
        <v>0</v>
      </c>
    </row>
    <row r="76" spans="1:5">
      <c r="A76" s="199"/>
      <c r="B76" s="665" t="s">
        <v>529</v>
      </c>
      <c r="C76" s="665"/>
      <c r="D76" s="486" t="s">
        <v>472</v>
      </c>
      <c r="E76" s="277">
        <v>0</v>
      </c>
    </row>
    <row r="77" spans="1:5">
      <c r="A77" s="199"/>
      <c r="B77" s="665" t="s">
        <v>530</v>
      </c>
      <c r="C77" s="665"/>
      <c r="D77" s="486" t="s">
        <v>472</v>
      </c>
      <c r="E77" s="277">
        <v>0</v>
      </c>
    </row>
    <row r="78" spans="1:5">
      <c r="A78" s="199"/>
      <c r="B78" s="665" t="s">
        <v>531</v>
      </c>
      <c r="C78" s="665"/>
      <c r="D78" s="486" t="s">
        <v>472</v>
      </c>
      <c r="E78" s="277">
        <v>0</v>
      </c>
    </row>
    <row r="79" spans="1:5">
      <c r="A79" s="199"/>
      <c r="B79" s="665" t="s">
        <v>532</v>
      </c>
      <c r="C79" s="665"/>
      <c r="D79" s="486" t="s">
        <v>472</v>
      </c>
      <c r="E79" s="277">
        <v>0</v>
      </c>
    </row>
    <row r="81" spans="1:5">
      <c r="A81" s="395" t="s">
        <v>533</v>
      </c>
      <c r="B81" s="664" t="s">
        <v>534</v>
      </c>
      <c r="C81" s="664"/>
      <c r="D81" s="485" t="s">
        <v>210</v>
      </c>
      <c r="E81" s="400">
        <v>2025</v>
      </c>
    </row>
    <row r="82" spans="1:5">
      <c r="A82" s="199"/>
      <c r="B82" s="665" t="s">
        <v>535</v>
      </c>
      <c r="C82" s="665"/>
      <c r="D82" s="486" t="s">
        <v>536</v>
      </c>
      <c r="E82" s="277">
        <v>0</v>
      </c>
    </row>
  </sheetData>
  <sheetProtection sheet="1" objects="1" scenarios="1"/>
  <mergeCells count="60">
    <mergeCell ref="B47:E47"/>
    <mergeCell ref="B76:C76"/>
    <mergeCell ref="B77:C77"/>
    <mergeCell ref="B78:C78"/>
    <mergeCell ref="B79:C79"/>
    <mergeCell ref="B65:D65"/>
    <mergeCell ref="B66:D66"/>
    <mergeCell ref="B67:D67"/>
    <mergeCell ref="B68:D68"/>
    <mergeCell ref="B69:D69"/>
    <mergeCell ref="B60:D60"/>
    <mergeCell ref="B61:D61"/>
    <mergeCell ref="B62:D62"/>
    <mergeCell ref="B63:D63"/>
    <mergeCell ref="B64:D64"/>
    <mergeCell ref="B55:D55"/>
    <mergeCell ref="B82:C82"/>
    <mergeCell ref="B81:C81"/>
    <mergeCell ref="B71:C71"/>
    <mergeCell ref="B72:C72"/>
    <mergeCell ref="B73:C73"/>
    <mergeCell ref="B74:C74"/>
    <mergeCell ref="B75:C75"/>
    <mergeCell ref="B56:D56"/>
    <mergeCell ref="B57:D57"/>
    <mergeCell ref="B58:D58"/>
    <mergeCell ref="B59:D59"/>
    <mergeCell ref="B50:D50"/>
    <mergeCell ref="B51:D51"/>
    <mergeCell ref="B52:D52"/>
    <mergeCell ref="B53:D53"/>
    <mergeCell ref="B54:D54"/>
    <mergeCell ref="B42:C42"/>
    <mergeCell ref="B43:C43"/>
    <mergeCell ref="B44:C44"/>
    <mergeCell ref="B45:C45"/>
    <mergeCell ref="B46:C46"/>
    <mergeCell ref="B37:C37"/>
    <mergeCell ref="B38:C38"/>
    <mergeCell ref="B39:C39"/>
    <mergeCell ref="B40:C40"/>
    <mergeCell ref="B41:C41"/>
    <mergeCell ref="B15:C15"/>
    <mergeCell ref="B14:C14"/>
    <mergeCell ref="B16:C16"/>
    <mergeCell ref="B17:C17"/>
    <mergeCell ref="B18:E18"/>
    <mergeCell ref="B6:D6"/>
    <mergeCell ref="B7:D7"/>
    <mergeCell ref="B10:D10"/>
    <mergeCell ref="B11:D11"/>
    <mergeCell ref="B13:C13"/>
    <mergeCell ref="B22:E26"/>
    <mergeCell ref="B36:C36"/>
    <mergeCell ref="B34:D34"/>
    <mergeCell ref="B29:C29"/>
    <mergeCell ref="B28:C28"/>
    <mergeCell ref="B31:C31"/>
    <mergeCell ref="B32:C32"/>
    <mergeCell ref="B33:E33"/>
  </mergeCells>
  <hyperlinks>
    <hyperlink ref="H1" location="Índice!A1" display="Volver al índice" xr:uid="{C73CEAFF-099E-4E39-9C75-393413B4E9E8}"/>
    <hyperlink ref="E7" r:id="rId1" display="Código de Ética del Grupo Cencosud" xr:uid="{FC69CD4A-DE8B-4803-B01F-5E047BBE13C0}"/>
    <hyperlink ref="D3" r:id="rId2" xr:uid="{30C6391B-E533-4092-9DB3-A104757C9640}"/>
    <hyperlink ref="E11" r:id="rId3" xr:uid="{5F34E252-34AA-47D8-A1F2-C3E342708898}"/>
    <hyperlink ref="E3" r:id="rId4" xr:uid="{4E32BF4C-7FAA-4941-8336-D17B99F962D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873D-CFA0-3F4A-9BA7-677A736FED18}">
  <dimension ref="A1:J24"/>
  <sheetViews>
    <sheetView showGridLines="0" topLeftCell="A2" zoomScale="93" zoomScaleNormal="93" workbookViewId="0">
      <selection activeCell="B8" sqref="B8"/>
    </sheetView>
  </sheetViews>
  <sheetFormatPr baseColWidth="10" defaultColWidth="26.08203125" defaultRowHeight="12" customHeight="1"/>
  <cols>
    <col min="1" max="1" width="11.58203125" style="37" customWidth="1"/>
    <col min="2" max="3" width="35" style="37" customWidth="1"/>
    <col min="4" max="4" width="44" style="37" customWidth="1"/>
    <col min="5" max="5" width="38.08203125" style="37" customWidth="1"/>
    <col min="6" max="6" width="36.08203125" style="37" customWidth="1"/>
    <col min="7" max="7" width="35" style="37" customWidth="1"/>
    <col min="8" max="9" width="9.83203125" style="37" customWidth="1"/>
    <col min="10" max="10" width="14" style="37" customWidth="1"/>
    <col min="11" max="16384" width="26.08203125" style="37"/>
  </cols>
  <sheetData>
    <row r="1" spans="1:10" ht="15.75" customHeight="1">
      <c r="A1" s="285"/>
      <c r="B1" s="283" t="s">
        <v>27</v>
      </c>
      <c r="C1" s="285"/>
      <c r="D1" s="285"/>
      <c r="E1" s="285"/>
      <c r="F1" s="285"/>
      <c r="G1" s="285"/>
      <c r="J1" s="119" t="str">
        <f>HYPERLINK("#'Índice'!A1","Volver al índice")</f>
        <v>Volver al índice</v>
      </c>
    </row>
    <row r="2" spans="1:10" ht="19.5" customHeight="1">
      <c r="A2" s="63" t="s">
        <v>537</v>
      </c>
      <c r="B2" s="672" t="s">
        <v>538</v>
      </c>
      <c r="C2" s="672"/>
      <c r="D2" s="64">
        <v>2022</v>
      </c>
      <c r="E2" s="64">
        <v>2023</v>
      </c>
      <c r="F2" s="64">
        <v>2024</v>
      </c>
      <c r="G2" s="64">
        <v>2025</v>
      </c>
      <c r="H2" s="36"/>
      <c r="J2" s="120"/>
    </row>
    <row r="3" spans="1:10" ht="12" customHeight="1">
      <c r="A3" s="65"/>
      <c r="B3" s="673" t="s">
        <v>539</v>
      </c>
      <c r="C3" s="673"/>
      <c r="D3" s="71">
        <v>0</v>
      </c>
      <c r="E3" s="71">
        <v>0</v>
      </c>
      <c r="F3" s="71">
        <v>0</v>
      </c>
      <c r="G3" s="71">
        <v>0</v>
      </c>
      <c r="H3" s="36"/>
    </row>
    <row r="4" spans="1:10" ht="12" customHeight="1">
      <c r="A4" s="33"/>
      <c r="B4" s="673" t="s">
        <v>540</v>
      </c>
      <c r="C4" s="673"/>
      <c r="D4" s="71">
        <v>0</v>
      </c>
      <c r="E4" s="71">
        <v>0</v>
      </c>
      <c r="F4" s="71">
        <v>0</v>
      </c>
      <c r="G4" s="71">
        <v>0</v>
      </c>
      <c r="H4" s="36"/>
    </row>
    <row r="5" spans="1:10" ht="26.5" customHeight="1">
      <c r="A5" s="33"/>
      <c r="B5" s="673" t="s">
        <v>541</v>
      </c>
      <c r="C5" s="673"/>
      <c r="D5" s="206">
        <v>203000000</v>
      </c>
      <c r="E5" s="187">
        <v>190000000</v>
      </c>
      <c r="F5" s="187">
        <v>238089959</v>
      </c>
      <c r="G5" s="187">
        <v>295102592</v>
      </c>
      <c r="H5" s="309"/>
      <c r="I5"/>
    </row>
    <row r="6" spans="1:10" ht="12" customHeight="1">
      <c r="A6" s="33"/>
      <c r="B6" s="673" t="s">
        <v>542</v>
      </c>
      <c r="C6" s="673"/>
      <c r="D6" s="71">
        <v>0</v>
      </c>
      <c r="E6" s="71">
        <v>0</v>
      </c>
      <c r="F6" s="71">
        <v>0</v>
      </c>
      <c r="G6" s="71">
        <v>0</v>
      </c>
      <c r="H6" s="309"/>
      <c r="I6"/>
    </row>
    <row r="7" spans="1:10" ht="12" customHeight="1">
      <c r="A7" s="33"/>
      <c r="B7" s="671" t="s">
        <v>543</v>
      </c>
      <c r="C7" s="671"/>
      <c r="D7" s="206">
        <v>203000000</v>
      </c>
      <c r="E7" s="187">
        <v>190000000</v>
      </c>
      <c r="F7" s="187">
        <v>238089959</v>
      </c>
      <c r="G7" s="187">
        <v>295102592</v>
      </c>
      <c r="H7" s="309"/>
      <c r="I7"/>
    </row>
    <row r="8" spans="1:10" ht="12.75" customHeight="1">
      <c r="A8" s="250"/>
      <c r="B8" s="383"/>
      <c r="C8" s="383"/>
      <c r="D8" s="383"/>
      <c r="E8" s="383"/>
      <c r="F8" s="384"/>
      <c r="G8" s="249"/>
      <c r="H8" s="36"/>
    </row>
    <row r="9" spans="1:10" ht="15" customHeight="1">
      <c r="B9" s="283" t="s">
        <v>544</v>
      </c>
      <c r="C9" s="283"/>
      <c r="D9" s="283"/>
      <c r="E9" s="283"/>
      <c r="F9" s="38"/>
      <c r="H9" s="39"/>
    </row>
    <row r="10" spans="1:10" s="86" customFormat="1" ht="18" customHeight="1">
      <c r="A10" s="104" t="s">
        <v>545</v>
      </c>
      <c r="B10" s="677" t="s">
        <v>546</v>
      </c>
      <c r="C10" s="677"/>
      <c r="D10" s="677"/>
      <c r="E10" s="678" t="s">
        <v>547</v>
      </c>
      <c r="F10" s="679"/>
      <c r="G10" s="64" t="s">
        <v>548</v>
      </c>
    </row>
    <row r="11" spans="1:10" ht="12" customHeight="1">
      <c r="A11" s="65"/>
      <c r="B11" s="654" t="s">
        <v>549</v>
      </c>
      <c r="C11" s="654"/>
      <c r="D11" s="654"/>
      <c r="E11" s="680" t="s">
        <v>550</v>
      </c>
      <c r="F11" s="681"/>
      <c r="G11" s="216">
        <v>157226506</v>
      </c>
    </row>
    <row r="12" spans="1:10" s="199" customFormat="1" ht="13.5" customHeight="1">
      <c r="A12" s="208"/>
      <c r="B12" s="676" t="s">
        <v>551</v>
      </c>
      <c r="C12" s="676"/>
      <c r="D12" s="676"/>
      <c r="E12" s="682" t="s">
        <v>550</v>
      </c>
      <c r="F12" s="683"/>
      <c r="G12" s="331">
        <v>44953483</v>
      </c>
    </row>
    <row r="13" spans="1:10" ht="12" customHeight="1">
      <c r="A13" s="213"/>
      <c r="B13" s="676" t="s">
        <v>552</v>
      </c>
      <c r="C13" s="676"/>
      <c r="D13" s="676"/>
      <c r="E13" s="682" t="s">
        <v>550</v>
      </c>
      <c r="F13" s="683"/>
      <c r="G13" s="331">
        <v>4040483</v>
      </c>
    </row>
    <row r="14" spans="1:10" ht="12" customHeight="1">
      <c r="A14" s="68"/>
      <c r="B14" s="88"/>
      <c r="E14" s="90"/>
      <c r="F14" s="90"/>
      <c r="G14" s="90"/>
      <c r="H14" s="39"/>
    </row>
    <row r="15" spans="1:10" s="207" customFormat="1" ht="30" customHeight="1">
      <c r="A15" s="200" t="s">
        <v>553</v>
      </c>
      <c r="B15" s="97" t="s">
        <v>546</v>
      </c>
      <c r="C15" s="286" t="s">
        <v>554</v>
      </c>
      <c r="D15" s="518" t="s">
        <v>236</v>
      </c>
      <c r="E15" s="642" t="s">
        <v>555</v>
      </c>
      <c r="F15" s="642"/>
      <c r="G15" s="642"/>
      <c r="H15" s="539"/>
    </row>
    <row r="16" spans="1:10" s="48" customFormat="1" ht="46" customHeight="1">
      <c r="A16" s="201"/>
      <c r="B16" s="329" t="s">
        <v>549</v>
      </c>
      <c r="C16" s="35" t="s">
        <v>556</v>
      </c>
      <c r="D16" s="499" t="s">
        <v>557</v>
      </c>
      <c r="E16" s="654" t="s">
        <v>558</v>
      </c>
      <c r="F16" s="654"/>
      <c r="G16" s="654"/>
      <c r="H16" s="540"/>
    </row>
    <row r="17" spans="1:8" s="48" customFormat="1" ht="24" customHeight="1">
      <c r="A17" s="202"/>
      <c r="B17" s="330" t="s">
        <v>551</v>
      </c>
      <c r="C17" s="35" t="s">
        <v>559</v>
      </c>
      <c r="D17" s="499" t="s">
        <v>560</v>
      </c>
      <c r="E17" s="654" t="s">
        <v>561</v>
      </c>
      <c r="F17" s="654"/>
      <c r="G17" s="654"/>
      <c r="H17" s="540"/>
    </row>
    <row r="18" spans="1:8" s="48" customFormat="1" ht="45.65" customHeight="1">
      <c r="A18" s="203"/>
      <c r="B18" s="330" t="s">
        <v>552</v>
      </c>
      <c r="C18" s="35" t="s">
        <v>562</v>
      </c>
      <c r="D18" s="499" t="s">
        <v>563</v>
      </c>
      <c r="E18" s="654" t="s">
        <v>564</v>
      </c>
      <c r="F18" s="654"/>
      <c r="G18" s="654"/>
      <c r="H18" s="540"/>
    </row>
    <row r="19" spans="1:8" ht="24" customHeight="1">
      <c r="B19" s="674" t="s">
        <v>565</v>
      </c>
      <c r="C19" s="674"/>
      <c r="D19" s="674"/>
      <c r="E19" s="675"/>
      <c r="F19" s="675"/>
    </row>
    <row r="20" spans="1:8" ht="12" customHeight="1">
      <c r="B20" s="205"/>
    </row>
    <row r="22" spans="1:8" ht="21" customHeight="1">
      <c r="B22" s="284" t="s">
        <v>29</v>
      </c>
      <c r="C22" s="283"/>
      <c r="D22" s="283"/>
      <c r="E22" s="283"/>
    </row>
    <row r="23" spans="1:8" ht="17.25" customHeight="1">
      <c r="A23" s="214" t="s">
        <v>566</v>
      </c>
      <c r="B23" s="648" t="s">
        <v>567</v>
      </c>
      <c r="C23" s="649"/>
      <c r="D23" s="649"/>
      <c r="E23" s="649"/>
      <c r="F23" s="649"/>
      <c r="G23" s="649"/>
    </row>
    <row r="24" spans="1:8" ht="32.5" customHeight="1">
      <c r="B24" s="645" t="s">
        <v>568</v>
      </c>
      <c r="C24" s="645"/>
      <c r="D24" s="645"/>
      <c r="E24" s="645"/>
      <c r="F24" s="645"/>
      <c r="G24" s="645"/>
    </row>
  </sheetData>
  <sheetProtection sheet="1" objects="1" scenarios="1"/>
  <mergeCells count="21">
    <mergeCell ref="B13:D13"/>
    <mergeCell ref="B12:D12"/>
    <mergeCell ref="B11:D11"/>
    <mergeCell ref="B10:D10"/>
    <mergeCell ref="E10:F10"/>
    <mergeCell ref="E11:F11"/>
    <mergeCell ref="E12:F12"/>
    <mergeCell ref="E13:F13"/>
    <mergeCell ref="E15:G15"/>
    <mergeCell ref="B24:G24"/>
    <mergeCell ref="B23:G23"/>
    <mergeCell ref="B19:F19"/>
    <mergeCell ref="E18:G18"/>
    <mergeCell ref="E17:G17"/>
    <mergeCell ref="E16:G16"/>
    <mergeCell ref="B7:C7"/>
    <mergeCell ref="B2:C2"/>
    <mergeCell ref="B3:C3"/>
    <mergeCell ref="B4:C4"/>
    <mergeCell ref="B5:C5"/>
    <mergeCell ref="B6:C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1FFDD-C9EA-1F4A-A365-B07D37B5504D}">
  <dimension ref="A1:O79"/>
  <sheetViews>
    <sheetView showGridLines="0" zoomScale="92" zoomScaleNormal="92" workbookViewId="0">
      <selection activeCell="B3" sqref="B3"/>
    </sheetView>
  </sheetViews>
  <sheetFormatPr baseColWidth="10" defaultColWidth="11" defaultRowHeight="12"/>
  <cols>
    <col min="1" max="1" width="11" style="32"/>
    <col min="2" max="2" width="28.5" style="32" customWidth="1"/>
    <col min="3" max="5" width="23.83203125" style="32" customWidth="1"/>
    <col min="6" max="7" width="9.83203125" style="32" customWidth="1"/>
    <col min="8" max="8" width="16.25" style="32" customWidth="1"/>
    <col min="9" max="9" width="16.33203125" style="32" customWidth="1"/>
    <col min="10" max="12" width="11" style="32"/>
    <col min="13" max="13" width="15.58203125" style="32" customWidth="1"/>
    <col min="14" max="16384" width="11" style="32"/>
  </cols>
  <sheetData>
    <row r="1" spans="1:8" ht="18.75" customHeight="1">
      <c r="B1" s="375" t="s">
        <v>30</v>
      </c>
      <c r="C1" s="375"/>
      <c r="H1" s="119" t="str">
        <f>HYPERLINK("#'Índice'!A1","Volver al índice")</f>
        <v>Volver al índice</v>
      </c>
    </row>
    <row r="2" spans="1:8" ht="24">
      <c r="A2" s="113" t="s">
        <v>569</v>
      </c>
      <c r="B2" s="500" t="s">
        <v>570</v>
      </c>
      <c r="C2" s="662" t="s">
        <v>571</v>
      </c>
      <c r="D2" s="662"/>
      <c r="E2" s="662"/>
    </row>
    <row r="3" spans="1:8" ht="71.5" customHeight="1">
      <c r="B3" s="501" t="s">
        <v>572</v>
      </c>
      <c r="C3" s="663" t="s">
        <v>573</v>
      </c>
      <c r="D3" s="663"/>
      <c r="E3" s="663"/>
    </row>
    <row r="4" spans="1:8" ht="135.65" customHeight="1">
      <c r="B4" s="501" t="s">
        <v>574</v>
      </c>
      <c r="C4" s="663" t="s">
        <v>575</v>
      </c>
      <c r="D4" s="663"/>
      <c r="E4" s="663"/>
    </row>
    <row r="5" spans="1:8" ht="44.5" customHeight="1">
      <c r="B5" s="501" t="s">
        <v>576</v>
      </c>
      <c r="C5" s="663" t="s">
        <v>577</v>
      </c>
      <c r="D5" s="663"/>
      <c r="E5" s="663"/>
    </row>
    <row r="6" spans="1:8" ht="45.75" customHeight="1">
      <c r="B6" s="501" t="s">
        <v>578</v>
      </c>
      <c r="C6" s="663" t="s">
        <v>579</v>
      </c>
      <c r="D6" s="663"/>
      <c r="E6" s="663"/>
    </row>
    <row r="7" spans="1:8" ht="36" customHeight="1">
      <c r="B7" s="501" t="s">
        <v>580</v>
      </c>
      <c r="C7" s="663" t="s">
        <v>581</v>
      </c>
      <c r="D7" s="663"/>
      <c r="E7" s="663"/>
    </row>
    <row r="8" spans="1:8">
      <c r="B8" s="304"/>
      <c r="C8" s="304"/>
    </row>
    <row r="10" spans="1:8" ht="15.75" customHeight="1">
      <c r="B10" s="375" t="s">
        <v>582</v>
      </c>
      <c r="E10" s="156"/>
      <c r="F10" s="156"/>
    </row>
    <row r="11" spans="1:8" ht="12.75" customHeight="1">
      <c r="A11" s="395" t="s">
        <v>583</v>
      </c>
      <c r="B11" s="664" t="s">
        <v>584</v>
      </c>
      <c r="C11" s="664"/>
      <c r="D11" s="664"/>
      <c r="E11" s="664"/>
      <c r="F11" s="156"/>
    </row>
    <row r="12" spans="1:8" ht="100.5" customHeight="1">
      <c r="B12" s="645" t="s">
        <v>585</v>
      </c>
      <c r="C12" s="645"/>
      <c r="D12" s="645"/>
      <c r="E12" s="645"/>
      <c r="F12" s="156"/>
    </row>
    <row r="14" spans="1:8" ht="14.25" customHeight="1">
      <c r="A14" s="113" t="s">
        <v>586</v>
      </c>
      <c r="B14" s="686" t="s">
        <v>587</v>
      </c>
      <c r="C14" s="687"/>
      <c r="D14" s="415" t="s">
        <v>210</v>
      </c>
      <c r="E14" s="215">
        <v>2025</v>
      </c>
    </row>
    <row r="15" spans="1:8" ht="42.75" customHeight="1">
      <c r="B15" s="645" t="s">
        <v>588</v>
      </c>
      <c r="C15" s="645"/>
      <c r="D15" s="430" t="s">
        <v>472</v>
      </c>
      <c r="E15" s="149">
        <v>0</v>
      </c>
    </row>
    <row r="16" spans="1:8" ht="23.5" customHeight="1">
      <c r="B16" s="110"/>
      <c r="C16" s="110"/>
      <c r="D16" s="108"/>
      <c r="E16" s="108"/>
    </row>
    <row r="17" spans="1:15" ht="20.25" customHeight="1">
      <c r="B17" s="375" t="s">
        <v>32</v>
      </c>
      <c r="C17" s="108"/>
      <c r="D17" s="108"/>
    </row>
    <row r="18" spans="1:15" ht="15.75" customHeight="1">
      <c r="A18" s="395" t="s">
        <v>589</v>
      </c>
      <c r="B18" s="664" t="s">
        <v>590</v>
      </c>
      <c r="C18" s="664"/>
      <c r="D18" s="664"/>
      <c r="E18" s="664"/>
      <c r="F18" s="156"/>
    </row>
    <row r="19" spans="1:15" ht="107.5" customHeight="1">
      <c r="B19" s="644" t="s">
        <v>591</v>
      </c>
      <c r="C19" s="644"/>
      <c r="D19" s="644"/>
      <c r="E19" s="644"/>
      <c r="F19" s="156"/>
    </row>
    <row r="20" spans="1:15" ht="20.25" customHeight="1">
      <c r="B20" s="110"/>
      <c r="C20" s="108"/>
      <c r="D20" s="108"/>
      <c r="E20" s="156"/>
      <c r="F20" s="156"/>
    </row>
    <row r="21" spans="1:15" ht="28" customHeight="1">
      <c r="A21" s="541" t="s">
        <v>592</v>
      </c>
      <c r="B21" s="677" t="s">
        <v>593</v>
      </c>
      <c r="C21" s="677"/>
      <c r="D21" s="677"/>
      <c r="E21" s="511">
        <v>2025</v>
      </c>
      <c r="F21" s="156"/>
      <c r="G21" s="156"/>
      <c r="H21" s="156"/>
      <c r="I21" s="156"/>
      <c r="J21" s="156"/>
      <c r="K21" s="156"/>
      <c r="L21" s="156"/>
      <c r="M21" s="156"/>
      <c r="N21" s="156"/>
      <c r="O21" s="156"/>
    </row>
    <row r="22" spans="1:15" ht="15" customHeight="1">
      <c r="A22" s="339"/>
      <c r="B22" s="688" t="s">
        <v>594</v>
      </c>
      <c r="C22" s="688"/>
      <c r="D22" s="688"/>
      <c r="E22" s="542">
        <v>1123</v>
      </c>
      <c r="F22" s="156"/>
      <c r="G22" s="156"/>
      <c r="H22" s="156"/>
      <c r="I22" s="156"/>
      <c r="J22" s="156"/>
      <c r="K22" s="156"/>
      <c r="L22" s="156"/>
      <c r="M22" s="156"/>
      <c r="N22" s="156"/>
      <c r="O22" s="156"/>
    </row>
    <row r="23" spans="1:15" ht="16.5" customHeight="1">
      <c r="B23" s="684" t="s">
        <v>595</v>
      </c>
      <c r="C23" s="685"/>
    </row>
    <row r="24" spans="1:15" ht="16.5" customHeight="1">
      <c r="B24" s="512"/>
      <c r="C24" s="219"/>
    </row>
    <row r="25" spans="1:15" ht="14.5">
      <c r="B25" s="375" t="s">
        <v>596</v>
      </c>
    </row>
    <row r="26" spans="1:15" ht="29.15" customHeight="1">
      <c r="A26" s="113" t="s">
        <v>592</v>
      </c>
      <c r="B26" s="57" t="s">
        <v>597</v>
      </c>
      <c r="C26" s="181" t="s">
        <v>210</v>
      </c>
      <c r="D26" s="57">
        <v>2024</v>
      </c>
      <c r="E26" s="57">
        <v>2025</v>
      </c>
    </row>
    <row r="27" spans="1:15">
      <c r="B27" s="377" t="s">
        <v>598</v>
      </c>
      <c r="C27" s="377"/>
      <c r="D27" s="377"/>
      <c r="E27" s="377"/>
    </row>
    <row r="28" spans="1:15">
      <c r="B28" s="58" t="s">
        <v>599</v>
      </c>
      <c r="C28" s="149" t="s">
        <v>472</v>
      </c>
      <c r="D28" s="376">
        <v>1337</v>
      </c>
      <c r="E28" s="376">
        <v>1170</v>
      </c>
    </row>
    <row r="29" spans="1:15">
      <c r="B29" s="58" t="s">
        <v>168</v>
      </c>
      <c r="C29" s="149" t="s">
        <v>472</v>
      </c>
      <c r="D29" s="58">
        <v>0</v>
      </c>
      <c r="E29" s="58">
        <v>2</v>
      </c>
    </row>
    <row r="30" spans="1:15">
      <c r="B30" s="58" t="s">
        <v>187</v>
      </c>
      <c r="C30" s="149" t="s">
        <v>472</v>
      </c>
      <c r="D30" s="376">
        <v>1337</v>
      </c>
      <c r="E30" s="376">
        <v>1172</v>
      </c>
    </row>
    <row r="31" spans="1:15">
      <c r="B31" s="377" t="s">
        <v>600</v>
      </c>
      <c r="C31" s="502" t="s">
        <v>210</v>
      </c>
      <c r="D31" s="377">
        <v>2024</v>
      </c>
      <c r="E31" s="377">
        <v>2025</v>
      </c>
    </row>
    <row r="32" spans="1:15">
      <c r="B32" s="58" t="s">
        <v>599</v>
      </c>
      <c r="C32" s="149" t="s">
        <v>472</v>
      </c>
      <c r="D32" s="376">
        <v>10962</v>
      </c>
      <c r="E32" s="376">
        <v>11766</v>
      </c>
    </row>
    <row r="33" spans="2:5">
      <c r="B33" s="58" t="s">
        <v>168</v>
      </c>
      <c r="C33" s="149" t="s">
        <v>472</v>
      </c>
      <c r="D33" s="58">
        <v>8</v>
      </c>
      <c r="E33" s="58">
        <v>3</v>
      </c>
    </row>
    <row r="34" spans="2:5">
      <c r="B34" s="58" t="s">
        <v>187</v>
      </c>
      <c r="C34" s="149" t="s">
        <v>472</v>
      </c>
      <c r="D34" s="376">
        <v>10970</v>
      </c>
      <c r="E34" s="376">
        <v>11769</v>
      </c>
    </row>
    <row r="35" spans="2:5">
      <c r="B35" s="377" t="s">
        <v>601</v>
      </c>
      <c r="C35" s="502" t="s">
        <v>210</v>
      </c>
      <c r="D35" s="377">
        <v>2024</v>
      </c>
      <c r="E35" s="377">
        <v>2025</v>
      </c>
    </row>
    <row r="36" spans="2:5">
      <c r="B36" s="58" t="s">
        <v>599</v>
      </c>
      <c r="C36" s="149" t="s">
        <v>472</v>
      </c>
      <c r="D36" s="58">
        <v>394</v>
      </c>
      <c r="E36" s="58">
        <v>664</v>
      </c>
    </row>
    <row r="37" spans="2:5">
      <c r="B37" s="58" t="s">
        <v>168</v>
      </c>
      <c r="C37" s="149" t="s">
        <v>472</v>
      </c>
      <c r="D37" s="58">
        <v>0</v>
      </c>
      <c r="E37" s="58">
        <v>0</v>
      </c>
    </row>
    <row r="38" spans="2:5">
      <c r="B38" s="58" t="s">
        <v>187</v>
      </c>
      <c r="C38" s="149" t="s">
        <v>472</v>
      </c>
      <c r="D38" s="58">
        <v>394</v>
      </c>
      <c r="E38" s="58">
        <v>664</v>
      </c>
    </row>
    <row r="39" spans="2:5">
      <c r="B39" s="377" t="s">
        <v>602</v>
      </c>
      <c r="C39" s="502" t="s">
        <v>210</v>
      </c>
      <c r="D39" s="377">
        <v>2024</v>
      </c>
      <c r="E39" s="377">
        <v>2025</v>
      </c>
    </row>
    <row r="40" spans="2:5">
      <c r="B40" s="58" t="s">
        <v>599</v>
      </c>
      <c r="C40" s="149" t="s">
        <v>472</v>
      </c>
      <c r="D40" s="58">
        <v>115</v>
      </c>
      <c r="E40" s="58">
        <v>185</v>
      </c>
    </row>
    <row r="41" spans="2:5">
      <c r="B41" s="58" t="s">
        <v>168</v>
      </c>
      <c r="C41" s="149" t="s">
        <v>472</v>
      </c>
      <c r="D41" s="58">
        <v>0</v>
      </c>
      <c r="E41" s="58">
        <v>0</v>
      </c>
    </row>
    <row r="42" spans="2:5">
      <c r="B42" s="58" t="s">
        <v>187</v>
      </c>
      <c r="C42" s="149" t="s">
        <v>472</v>
      </c>
      <c r="D42" s="58">
        <v>115</v>
      </c>
      <c r="E42" s="58">
        <v>185</v>
      </c>
    </row>
    <row r="43" spans="2:5">
      <c r="B43" s="113" t="s">
        <v>603</v>
      </c>
      <c r="C43" s="215"/>
      <c r="D43" s="113"/>
      <c r="E43" s="113"/>
    </row>
    <row r="44" spans="2:5">
      <c r="B44" s="377" t="s">
        <v>598</v>
      </c>
      <c r="C44" s="502" t="s">
        <v>210</v>
      </c>
      <c r="D44" s="377">
        <v>2024</v>
      </c>
      <c r="E44" s="377">
        <v>2025</v>
      </c>
    </row>
    <row r="45" spans="2:5">
      <c r="B45" s="58" t="s">
        <v>599</v>
      </c>
      <c r="C45" s="149" t="s">
        <v>604</v>
      </c>
      <c r="D45" s="376">
        <v>8167246434</v>
      </c>
      <c r="E45" s="376">
        <v>6124980991</v>
      </c>
    </row>
    <row r="46" spans="2:5">
      <c r="B46" s="58" t="s">
        <v>168</v>
      </c>
      <c r="C46" s="149" t="s">
        <v>604</v>
      </c>
      <c r="D46" s="58">
        <v>0</v>
      </c>
      <c r="E46" s="58">
        <v>15634275</v>
      </c>
    </row>
    <row r="47" spans="2:5">
      <c r="B47" s="58" t="s">
        <v>187</v>
      </c>
      <c r="C47" s="149" t="s">
        <v>604</v>
      </c>
      <c r="D47" s="376">
        <v>8167246434</v>
      </c>
      <c r="E47" s="376">
        <v>6140615266</v>
      </c>
    </row>
    <row r="48" spans="2:5">
      <c r="B48" s="377" t="s">
        <v>600</v>
      </c>
      <c r="C48" s="502" t="s">
        <v>210</v>
      </c>
      <c r="D48" s="377">
        <v>2024</v>
      </c>
      <c r="E48" s="377">
        <v>2025</v>
      </c>
    </row>
    <row r="49" spans="2:5">
      <c r="B49" s="58" t="s">
        <v>599</v>
      </c>
      <c r="C49" s="149" t="s">
        <v>604</v>
      </c>
      <c r="D49" s="217" t="s">
        <v>605</v>
      </c>
      <c r="E49" s="378" t="s">
        <v>606</v>
      </c>
    </row>
    <row r="50" spans="2:5">
      <c r="B50" s="58" t="s">
        <v>168</v>
      </c>
      <c r="C50" s="149" t="s">
        <v>604</v>
      </c>
      <c r="D50" s="378" t="s">
        <v>607</v>
      </c>
      <c r="E50" s="378" t="s">
        <v>608</v>
      </c>
    </row>
    <row r="51" spans="2:5">
      <c r="B51" s="58" t="s">
        <v>187</v>
      </c>
      <c r="C51" s="149" t="s">
        <v>604</v>
      </c>
      <c r="D51" s="378" t="s">
        <v>609</v>
      </c>
      <c r="E51" s="378" t="s">
        <v>610</v>
      </c>
    </row>
    <row r="52" spans="2:5">
      <c r="B52" s="377" t="s">
        <v>601</v>
      </c>
      <c r="C52" s="502" t="s">
        <v>210</v>
      </c>
      <c r="D52" s="377">
        <v>2024</v>
      </c>
      <c r="E52" s="377">
        <v>2025</v>
      </c>
    </row>
    <row r="53" spans="2:5">
      <c r="B53" s="58" t="s">
        <v>599</v>
      </c>
      <c r="C53" s="149" t="s">
        <v>604</v>
      </c>
      <c r="D53" s="376">
        <v>9390107963</v>
      </c>
      <c r="E53" s="376">
        <v>13943833882</v>
      </c>
    </row>
    <row r="54" spans="2:5">
      <c r="B54" s="58" t="s">
        <v>168</v>
      </c>
      <c r="C54" s="149" t="s">
        <v>604</v>
      </c>
      <c r="D54" s="58">
        <v>0</v>
      </c>
      <c r="E54" s="58">
        <v>0</v>
      </c>
    </row>
    <row r="55" spans="2:5">
      <c r="B55" s="58" t="s">
        <v>187</v>
      </c>
      <c r="C55" s="149" t="s">
        <v>604</v>
      </c>
      <c r="D55" s="376">
        <v>9390107963</v>
      </c>
      <c r="E55" s="376">
        <v>13943833882</v>
      </c>
    </row>
    <row r="56" spans="2:5">
      <c r="B56" s="377" t="s">
        <v>602</v>
      </c>
      <c r="C56" s="502" t="s">
        <v>210</v>
      </c>
      <c r="D56" s="377">
        <v>2024</v>
      </c>
      <c r="E56" s="377">
        <v>2025</v>
      </c>
    </row>
    <row r="57" spans="2:5">
      <c r="B57" s="58" t="s">
        <v>599</v>
      </c>
      <c r="C57" s="149" t="s">
        <v>604</v>
      </c>
      <c r="D57" s="376">
        <v>255461580</v>
      </c>
      <c r="E57" s="376">
        <v>654708608</v>
      </c>
    </row>
    <row r="58" spans="2:5">
      <c r="B58" s="58" t="s">
        <v>168</v>
      </c>
      <c r="C58" s="149" t="s">
        <v>604</v>
      </c>
      <c r="D58" s="58">
        <v>0</v>
      </c>
      <c r="E58" s="58">
        <v>0</v>
      </c>
    </row>
    <row r="59" spans="2:5">
      <c r="B59" s="58" t="s">
        <v>187</v>
      </c>
      <c r="C59" s="149" t="s">
        <v>604</v>
      </c>
      <c r="D59" s="376">
        <v>255461580</v>
      </c>
      <c r="E59" s="376">
        <v>654708608</v>
      </c>
    </row>
    <row r="60" spans="2:5">
      <c r="B60" s="113" t="s">
        <v>611</v>
      </c>
      <c r="C60" s="503"/>
      <c r="D60" s="379"/>
      <c r="E60" s="379"/>
    </row>
    <row r="61" spans="2:5">
      <c r="B61" s="377" t="s">
        <v>598</v>
      </c>
      <c r="C61" s="502" t="s">
        <v>210</v>
      </c>
      <c r="D61" s="377">
        <v>2024</v>
      </c>
      <c r="E61" s="377">
        <v>2025</v>
      </c>
    </row>
    <row r="62" spans="2:5">
      <c r="B62" s="58" t="s">
        <v>599</v>
      </c>
      <c r="C62" s="149" t="s">
        <v>472</v>
      </c>
      <c r="D62" s="58">
        <v>178</v>
      </c>
      <c r="E62" s="58">
        <v>117</v>
      </c>
    </row>
    <row r="63" spans="2:5">
      <c r="B63" s="58" t="s">
        <v>168</v>
      </c>
      <c r="C63" s="149" t="s">
        <v>472</v>
      </c>
      <c r="D63" s="58">
        <v>0</v>
      </c>
      <c r="E63" s="58">
        <v>2</v>
      </c>
    </row>
    <row r="64" spans="2:5">
      <c r="B64" s="58" t="s">
        <v>187</v>
      </c>
      <c r="C64" s="149" t="s">
        <v>472</v>
      </c>
      <c r="D64" s="58">
        <v>178</v>
      </c>
      <c r="E64" s="58">
        <v>119</v>
      </c>
    </row>
    <row r="65" spans="2:6">
      <c r="B65" s="377" t="s">
        <v>600</v>
      </c>
      <c r="C65" s="502" t="s">
        <v>210</v>
      </c>
      <c r="D65" s="377">
        <v>2024</v>
      </c>
      <c r="E65" s="377">
        <v>2025</v>
      </c>
    </row>
    <row r="66" spans="2:6">
      <c r="B66" s="58" t="s">
        <v>599</v>
      </c>
      <c r="C66" s="149" t="s">
        <v>472</v>
      </c>
      <c r="D66" s="58">
        <v>813</v>
      </c>
      <c r="E66" s="58">
        <v>910</v>
      </c>
    </row>
    <row r="67" spans="2:6">
      <c r="B67" s="58" t="s">
        <v>168</v>
      </c>
      <c r="C67" s="149" t="s">
        <v>472</v>
      </c>
      <c r="D67" s="58">
        <v>3</v>
      </c>
      <c r="E67" s="58">
        <v>3</v>
      </c>
    </row>
    <row r="68" spans="2:6" ht="18" customHeight="1">
      <c r="B68" s="58" t="s">
        <v>187</v>
      </c>
      <c r="C68" s="149" t="s">
        <v>472</v>
      </c>
      <c r="D68" s="58">
        <v>816</v>
      </c>
      <c r="E68" s="58">
        <v>913</v>
      </c>
    </row>
    <row r="69" spans="2:6">
      <c r="B69" s="377" t="s">
        <v>601</v>
      </c>
      <c r="C69" s="502" t="s">
        <v>210</v>
      </c>
      <c r="D69" s="377">
        <v>2024</v>
      </c>
      <c r="E69" s="377">
        <v>2025</v>
      </c>
    </row>
    <row r="70" spans="2:6">
      <c r="B70" s="58" t="s">
        <v>599</v>
      </c>
      <c r="C70" s="149" t="s">
        <v>472</v>
      </c>
      <c r="D70" s="58">
        <v>53</v>
      </c>
      <c r="E70" s="58">
        <v>61</v>
      </c>
    </row>
    <row r="71" spans="2:6">
      <c r="B71" s="58" t="s">
        <v>168</v>
      </c>
      <c r="C71" s="149" t="s">
        <v>472</v>
      </c>
      <c r="D71" s="58">
        <v>0</v>
      </c>
      <c r="E71" s="58">
        <v>0</v>
      </c>
    </row>
    <row r="72" spans="2:6" s="199" customFormat="1" ht="13.5" customHeight="1">
      <c r="B72" s="380" t="s">
        <v>187</v>
      </c>
      <c r="C72" s="182" t="s">
        <v>472</v>
      </c>
      <c r="D72" s="380">
        <v>53</v>
      </c>
      <c r="E72" s="380">
        <v>61</v>
      </c>
    </row>
    <row r="73" spans="2:6">
      <c r="B73" s="377" t="s">
        <v>602</v>
      </c>
      <c r="C73" s="502" t="s">
        <v>210</v>
      </c>
      <c r="D73" s="377">
        <v>2024</v>
      </c>
      <c r="E73" s="377">
        <v>2025</v>
      </c>
      <c r="F73" s="199"/>
    </row>
    <row r="74" spans="2:6" ht="12.75" customHeight="1">
      <c r="B74" s="58" t="s">
        <v>599</v>
      </c>
      <c r="C74" s="149" t="s">
        <v>472</v>
      </c>
      <c r="D74" s="58">
        <v>30</v>
      </c>
      <c r="E74" s="58">
        <v>30</v>
      </c>
      <c r="F74" s="199"/>
    </row>
    <row r="75" spans="2:6">
      <c r="B75" s="58" t="s">
        <v>168</v>
      </c>
      <c r="C75" s="149" t="s">
        <v>472</v>
      </c>
      <c r="D75" s="58">
        <v>0</v>
      </c>
      <c r="E75" s="58">
        <v>0</v>
      </c>
      <c r="F75" s="199"/>
    </row>
    <row r="76" spans="2:6">
      <c r="B76" s="58" t="s">
        <v>187</v>
      </c>
      <c r="C76" s="149" t="s">
        <v>472</v>
      </c>
      <c r="D76" s="58">
        <v>30</v>
      </c>
      <c r="E76" s="58">
        <v>30</v>
      </c>
      <c r="F76" s="199"/>
    </row>
    <row r="77" spans="2:6" ht="31.5" customHeight="1">
      <c r="B77" s="377" t="s">
        <v>612</v>
      </c>
      <c r="C77" s="502" t="s">
        <v>210</v>
      </c>
      <c r="D77" s="377">
        <v>2024</v>
      </c>
      <c r="E77" s="377">
        <v>2025</v>
      </c>
      <c r="F77" s="199"/>
    </row>
    <row r="78" spans="2:6">
      <c r="B78" s="58" t="s">
        <v>187</v>
      </c>
      <c r="C78" s="149" t="s">
        <v>613</v>
      </c>
      <c r="D78" s="58">
        <v>0</v>
      </c>
      <c r="E78" s="58">
        <v>35</v>
      </c>
    </row>
    <row r="79" spans="2:6" ht="49.5" customHeight="1">
      <c r="B79" s="124" t="s">
        <v>614</v>
      </c>
      <c r="C79" s="149" t="s">
        <v>472</v>
      </c>
      <c r="D79" s="58">
        <v>0</v>
      </c>
      <c r="E79" s="58">
        <v>0</v>
      </c>
    </row>
  </sheetData>
  <sheetProtection sheet="1" objects="1" scenarios="1"/>
  <mergeCells count="15">
    <mergeCell ref="C4:E4"/>
    <mergeCell ref="C3:E3"/>
    <mergeCell ref="C2:E2"/>
    <mergeCell ref="B11:E11"/>
    <mergeCell ref="B12:E12"/>
    <mergeCell ref="B23:C23"/>
    <mergeCell ref="C7:E7"/>
    <mergeCell ref="C6:E6"/>
    <mergeCell ref="C5:E5"/>
    <mergeCell ref="B15:C15"/>
    <mergeCell ref="B18:E18"/>
    <mergeCell ref="B19:E19"/>
    <mergeCell ref="B14:C14"/>
    <mergeCell ref="B21:D21"/>
    <mergeCell ref="B22:D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3341D-DEA3-274D-B714-720A45AA5277}">
  <dimension ref="A1:J18"/>
  <sheetViews>
    <sheetView showGridLines="0" topLeftCell="A3" zoomScale="104" zoomScaleNormal="104" workbookViewId="0">
      <selection activeCell="B10" sqref="B10"/>
    </sheetView>
  </sheetViews>
  <sheetFormatPr baseColWidth="10" defaultColWidth="11" defaultRowHeight="12"/>
  <cols>
    <col min="1" max="1" width="11" style="52"/>
    <col min="2" max="2" width="57.5" style="52" customWidth="1"/>
    <col min="3" max="3" width="19" style="52" customWidth="1"/>
    <col min="4" max="4" width="18" style="52" customWidth="1"/>
    <col min="5" max="6" width="13.83203125" style="52" customWidth="1"/>
    <col min="7" max="7" width="11.83203125" style="52" customWidth="1"/>
    <col min="8" max="8" width="11.75" style="52" customWidth="1"/>
    <col min="9" max="16384" width="11" style="52"/>
  </cols>
  <sheetData>
    <row r="1" spans="1:10" ht="14.5">
      <c r="B1" s="287" t="s">
        <v>33</v>
      </c>
      <c r="G1" s="292" t="str">
        <f>HYPERLINK("#'Índice'!A1","Volver al índice")</f>
        <v>Volver al índice</v>
      </c>
    </row>
    <row r="2" spans="1:10">
      <c r="A2" s="59" t="s">
        <v>615</v>
      </c>
      <c r="B2" s="87" t="s">
        <v>33</v>
      </c>
      <c r="C2" s="332"/>
      <c r="D2" s="332"/>
    </row>
    <row r="3" spans="1:10" s="282" customFormat="1" ht="92.5" customHeight="1">
      <c r="A3" s="52"/>
      <c r="B3" s="689" t="s">
        <v>616</v>
      </c>
      <c r="C3" s="690"/>
      <c r="D3" s="691"/>
      <c r="E3" s="52"/>
      <c r="F3" s="52"/>
      <c r="G3" s="52"/>
      <c r="H3" s="52"/>
      <c r="I3" s="52"/>
      <c r="J3" s="52"/>
    </row>
    <row r="4" spans="1:10" s="282" customFormat="1" ht="134.15" customHeight="1">
      <c r="A4" s="52"/>
      <c r="B4" s="692"/>
      <c r="C4" s="693"/>
      <c r="D4" s="694"/>
      <c r="E4" s="52"/>
      <c r="F4" s="52"/>
      <c r="G4" s="52"/>
      <c r="H4" s="52"/>
      <c r="I4" s="52"/>
      <c r="J4" s="52"/>
    </row>
    <row r="6" spans="1:10" ht="14.5">
      <c r="B6" s="287" t="s">
        <v>34</v>
      </c>
    </row>
    <row r="7" spans="1:10" ht="16" customHeight="1">
      <c r="A7" s="344" t="s">
        <v>617</v>
      </c>
      <c r="B7" s="695" t="s">
        <v>34</v>
      </c>
      <c r="C7" s="695"/>
      <c r="D7" s="695"/>
      <c r="I7" s="193"/>
      <c r="J7" s="194"/>
    </row>
    <row r="8" spans="1:10" ht="18.649999999999999" customHeight="1">
      <c r="B8" s="645" t="s">
        <v>618</v>
      </c>
      <c r="C8" s="645"/>
      <c r="D8" s="645"/>
    </row>
    <row r="9" spans="1:10" ht="18.649999999999999" customHeight="1">
      <c r="B9" s="645"/>
      <c r="C9" s="645"/>
      <c r="D9" s="645"/>
    </row>
    <row r="10" spans="1:10" ht="16" customHeight="1"/>
    <row r="11" spans="1:10" ht="14.5">
      <c r="B11" s="287" t="s">
        <v>35</v>
      </c>
    </row>
    <row r="12" spans="1:10" ht="16">
      <c r="A12" s="59" t="s">
        <v>619</v>
      </c>
      <c r="B12" s="87" t="s">
        <v>35</v>
      </c>
      <c r="C12" s="60" t="s">
        <v>210</v>
      </c>
      <c r="D12" s="60">
        <v>2025</v>
      </c>
      <c r="E12"/>
      <c r="F12"/>
      <c r="G12"/>
      <c r="I12" s="120"/>
      <c r="J12" s="69"/>
    </row>
    <row r="13" spans="1:10" ht="16">
      <c r="A13" s="74"/>
      <c r="B13" s="76" t="s">
        <v>620</v>
      </c>
      <c r="C13" s="333" t="s">
        <v>604</v>
      </c>
      <c r="D13" s="334">
        <v>402004616</v>
      </c>
      <c r="E13"/>
      <c r="F13"/>
      <c r="G13"/>
      <c r="H13" s="69"/>
      <c r="I13" s="69"/>
      <c r="J13" s="69"/>
    </row>
    <row r="14" spans="1:10" ht="16">
      <c r="A14" s="75"/>
      <c r="B14" s="76" t="s">
        <v>621</v>
      </c>
      <c r="C14" s="333" t="s">
        <v>604</v>
      </c>
      <c r="D14" s="334">
        <v>99079943</v>
      </c>
      <c r="E14"/>
      <c r="F14"/>
      <c r="G14"/>
      <c r="H14" s="39"/>
      <c r="I14" s="39"/>
      <c r="J14" s="69"/>
    </row>
    <row r="15" spans="1:10" s="37" customFormat="1" ht="16">
      <c r="A15" s="111"/>
      <c r="B15" s="112" t="s">
        <v>35</v>
      </c>
      <c r="C15" s="288" t="s">
        <v>212</v>
      </c>
      <c r="D15" s="72">
        <v>-24.65</v>
      </c>
      <c r="E15"/>
      <c r="F15"/>
      <c r="G15"/>
      <c r="H15" s="39"/>
      <c r="I15" s="39"/>
      <c r="J15" s="39"/>
    </row>
    <row r="16" spans="1:10" s="37" customFormat="1" ht="16">
      <c r="A16" s="111"/>
      <c r="B16" s="112" t="s">
        <v>622</v>
      </c>
      <c r="C16" s="288" t="s">
        <v>604</v>
      </c>
      <c r="D16" s="114">
        <v>77362230</v>
      </c>
      <c r="E16"/>
      <c r="F16"/>
      <c r="G16"/>
      <c r="H16" s="69"/>
      <c r="I16" s="69"/>
      <c r="J16" s="39"/>
    </row>
    <row r="17" spans="1:10" s="37" customFormat="1" ht="16">
      <c r="A17" s="111"/>
      <c r="B17" s="112" t="s">
        <v>623</v>
      </c>
      <c r="C17" s="288" t="s">
        <v>212</v>
      </c>
      <c r="D17" s="72">
        <v>-19.239999999999998</v>
      </c>
      <c r="E17"/>
      <c r="F17"/>
      <c r="G17"/>
      <c r="H17" s="39"/>
      <c r="I17" s="39"/>
      <c r="J17" s="39"/>
    </row>
    <row r="18" spans="1:10" ht="16">
      <c r="A18" s="75"/>
      <c r="C18" s="211"/>
      <c r="E18"/>
      <c r="F18"/>
      <c r="G18"/>
      <c r="H18" s="69"/>
      <c r="I18" s="69"/>
      <c r="J18" s="69"/>
    </row>
  </sheetData>
  <sheetProtection sheet="1" objects="1" scenarios="1"/>
  <mergeCells count="3">
    <mergeCell ref="B3:D4"/>
    <mergeCell ref="B8:D9"/>
    <mergeCell ref="B7:D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90AB8-6339-F14D-AF63-727CFF618FA2}">
  <dimension ref="A1:I26"/>
  <sheetViews>
    <sheetView showGridLines="0" topLeftCell="A5" zoomScale="132" zoomScaleNormal="132" workbookViewId="0">
      <selection activeCell="B11" sqref="B11:D11"/>
    </sheetView>
  </sheetViews>
  <sheetFormatPr baseColWidth="10" defaultColWidth="11" defaultRowHeight="10.5"/>
  <cols>
    <col min="1" max="1" width="10.33203125" style="27" customWidth="1"/>
    <col min="2" max="2" width="25.58203125" style="27" customWidth="1"/>
    <col min="3" max="3" width="20.83203125" style="27" customWidth="1"/>
    <col min="4" max="4" width="18" style="27" customWidth="1"/>
    <col min="5" max="7" width="16.83203125" style="27" customWidth="1"/>
    <col min="8" max="16384" width="11" style="27"/>
  </cols>
  <sheetData>
    <row r="1" spans="1:9" ht="14.5">
      <c r="B1" s="537" t="s">
        <v>36</v>
      </c>
      <c r="I1" s="218" t="str">
        <f>HYPERLINK("#'Índice'!A1","Volver al índice")</f>
        <v>Volver al índice</v>
      </c>
    </row>
    <row r="2" spans="1:9" s="136" customFormat="1" ht="16" customHeight="1">
      <c r="A2" s="44" t="s">
        <v>624</v>
      </c>
      <c r="B2" s="504" t="s">
        <v>36</v>
      </c>
      <c r="C2" s="697">
        <v>2025</v>
      </c>
      <c r="D2" s="697"/>
      <c r="E2" s="697"/>
      <c r="F2" s="697"/>
    </row>
    <row r="3" spans="1:9" s="136" customFormat="1" ht="71.150000000000006" customHeight="1">
      <c r="B3" s="417" t="s">
        <v>625</v>
      </c>
      <c r="C3" s="601" t="s">
        <v>626</v>
      </c>
      <c r="D3" s="601"/>
      <c r="E3" s="601"/>
      <c r="F3" s="601"/>
    </row>
    <row r="4" spans="1:9" s="136" customFormat="1" ht="16">
      <c r="D4"/>
      <c r="E4"/>
    </row>
    <row r="5" spans="1:9" s="136" customFormat="1" ht="16">
      <c r="B5" s="537" t="s">
        <v>37</v>
      </c>
      <c r="D5"/>
      <c r="E5"/>
    </row>
    <row r="6" spans="1:9" s="136" customFormat="1" ht="16" customHeight="1">
      <c r="A6" s="221" t="s">
        <v>627</v>
      </c>
      <c r="B6" s="505" t="s">
        <v>37</v>
      </c>
      <c r="C6" s="697">
        <v>2025</v>
      </c>
      <c r="D6" s="697"/>
      <c r="E6" s="697"/>
      <c r="F6" s="697"/>
    </row>
    <row r="7" spans="1:9" s="136" customFormat="1" ht="53.5" customHeight="1">
      <c r="B7" s="476" t="s">
        <v>628</v>
      </c>
      <c r="C7" s="621" t="s">
        <v>629</v>
      </c>
      <c r="D7" s="621"/>
      <c r="E7" s="621"/>
      <c r="F7" s="621"/>
    </row>
    <row r="8" spans="1:9">
      <c r="G8" s="136"/>
      <c r="H8" s="136"/>
    </row>
    <row r="9" spans="1:9" ht="14.5">
      <c r="B9" s="537" t="s">
        <v>38</v>
      </c>
      <c r="G9" s="136"/>
      <c r="H9" s="136"/>
    </row>
    <row r="10" spans="1:9">
      <c r="A10" s="25" t="s">
        <v>630</v>
      </c>
      <c r="B10" s="602" t="s">
        <v>631</v>
      </c>
      <c r="C10" s="602"/>
      <c r="D10" s="602"/>
      <c r="E10" s="506" t="s">
        <v>210</v>
      </c>
      <c r="F10" s="196">
        <v>2025</v>
      </c>
    </row>
    <row r="11" spans="1:9">
      <c r="B11" s="696" t="s">
        <v>632</v>
      </c>
      <c r="C11" s="696"/>
      <c r="D11" s="696"/>
      <c r="E11" s="507" t="s">
        <v>472</v>
      </c>
      <c r="F11" s="289">
        <v>0</v>
      </c>
    </row>
    <row r="12" spans="1:9">
      <c r="B12" s="696" t="s">
        <v>633</v>
      </c>
      <c r="C12" s="696"/>
      <c r="D12" s="696"/>
      <c r="E12" s="507" t="s">
        <v>472</v>
      </c>
      <c r="F12" s="289">
        <v>0</v>
      </c>
    </row>
    <row r="13" spans="1:9">
      <c r="B13" s="696" t="s">
        <v>634</v>
      </c>
      <c r="C13" s="696"/>
      <c r="D13" s="696"/>
      <c r="E13" s="507" t="s">
        <v>212</v>
      </c>
      <c r="F13" s="289">
        <v>0</v>
      </c>
    </row>
    <row r="15" spans="1:9" ht="21" customHeight="1">
      <c r="A15" s="25" t="s">
        <v>635</v>
      </c>
      <c r="B15" s="603" t="s">
        <v>636</v>
      </c>
      <c r="C15" s="603"/>
      <c r="D15" s="603"/>
      <c r="E15" s="508" t="s">
        <v>210</v>
      </c>
      <c r="F15" s="198">
        <v>2025</v>
      </c>
      <c r="G15"/>
    </row>
    <row r="16" spans="1:9" s="136" customFormat="1" ht="25.5" customHeight="1">
      <c r="B16" s="621" t="s">
        <v>637</v>
      </c>
      <c r="C16" s="621"/>
      <c r="D16" s="621"/>
      <c r="E16" s="509" t="s">
        <v>472</v>
      </c>
      <c r="F16" s="42">
        <v>0</v>
      </c>
      <c r="G16" s="156"/>
    </row>
    <row r="17" spans="1:7" s="136" customFormat="1" ht="25.5" customHeight="1">
      <c r="B17" s="621" t="s">
        <v>638</v>
      </c>
      <c r="C17" s="621"/>
      <c r="D17" s="621"/>
      <c r="E17" s="509" t="s">
        <v>472</v>
      </c>
      <c r="F17" s="42">
        <v>0</v>
      </c>
      <c r="G17" s="156"/>
    </row>
    <row r="18" spans="1:7" s="136" customFormat="1" ht="25.5" customHeight="1">
      <c r="B18" s="621" t="s">
        <v>639</v>
      </c>
      <c r="C18" s="621"/>
      <c r="D18" s="621"/>
      <c r="E18" s="509" t="s">
        <v>472</v>
      </c>
      <c r="F18" s="42">
        <v>0</v>
      </c>
      <c r="G18" s="156"/>
    </row>
    <row r="20" spans="1:7" ht="21.65" customHeight="1">
      <c r="A20" s="197" t="s">
        <v>630</v>
      </c>
      <c r="B20" s="25" t="s">
        <v>38</v>
      </c>
      <c r="C20" s="697">
        <v>2025</v>
      </c>
      <c r="D20" s="697"/>
      <c r="E20" s="697"/>
      <c r="F20" s="697"/>
    </row>
    <row r="21" spans="1:7" ht="30" customHeight="1">
      <c r="B21" s="417" t="s">
        <v>640</v>
      </c>
      <c r="C21" s="601" t="s">
        <v>641</v>
      </c>
      <c r="D21" s="601"/>
      <c r="E21" s="601"/>
      <c r="F21" s="601"/>
    </row>
    <row r="22" spans="1:7" ht="34.5" customHeight="1">
      <c r="B22" s="417" t="s">
        <v>642</v>
      </c>
      <c r="C22" s="601" t="s">
        <v>643</v>
      </c>
      <c r="D22" s="601"/>
      <c r="E22" s="601"/>
      <c r="F22" s="601"/>
    </row>
    <row r="23" spans="1:7" ht="34.5" customHeight="1">
      <c r="B23" s="417" t="s">
        <v>644</v>
      </c>
      <c r="C23" s="601" t="s">
        <v>645</v>
      </c>
      <c r="D23" s="601"/>
      <c r="E23" s="601"/>
      <c r="F23" s="601"/>
    </row>
    <row r="24" spans="1:7" ht="34.5" customHeight="1">
      <c r="B24" s="417" t="s">
        <v>646</v>
      </c>
      <c r="C24" s="601" t="s">
        <v>647</v>
      </c>
      <c r="D24" s="601"/>
      <c r="E24" s="601"/>
      <c r="F24" s="601"/>
    </row>
    <row r="25" spans="1:7" ht="34.5" customHeight="1">
      <c r="B25" s="417" t="s">
        <v>648</v>
      </c>
      <c r="C25" s="601" t="s">
        <v>649</v>
      </c>
      <c r="D25" s="601"/>
      <c r="E25" s="601"/>
      <c r="F25" s="601"/>
    </row>
    <row r="26" spans="1:7" ht="34.5" customHeight="1">
      <c r="B26" s="417" t="s">
        <v>650</v>
      </c>
      <c r="C26" s="601" t="s">
        <v>651</v>
      </c>
      <c r="D26" s="601"/>
      <c r="E26" s="601"/>
      <c r="F26" s="601"/>
    </row>
  </sheetData>
  <sheetProtection sheet="1" objects="1" scenarios="1"/>
  <mergeCells count="19">
    <mergeCell ref="B10:D10"/>
    <mergeCell ref="C6:F6"/>
    <mergeCell ref="C7:F7"/>
    <mergeCell ref="C2:F2"/>
    <mergeCell ref="C3:F3"/>
    <mergeCell ref="C26:F26"/>
    <mergeCell ref="C24:F24"/>
    <mergeCell ref="C25:F25"/>
    <mergeCell ref="C23:F23"/>
    <mergeCell ref="C22:F22"/>
    <mergeCell ref="B15:D15"/>
    <mergeCell ref="B13:D13"/>
    <mergeCell ref="B12:D12"/>
    <mergeCell ref="B11:D11"/>
    <mergeCell ref="C21:F21"/>
    <mergeCell ref="C20:F20"/>
    <mergeCell ref="B18:D18"/>
    <mergeCell ref="B17:D17"/>
    <mergeCell ref="B16:D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9084-83FE-8F4A-86CD-048C1FCFB9DC}">
  <dimension ref="A1:H41"/>
  <sheetViews>
    <sheetView showGridLines="0" topLeftCell="B1" zoomScale="108" zoomScaleNormal="108" workbookViewId="0">
      <selection activeCell="G7" sqref="G7"/>
    </sheetView>
  </sheetViews>
  <sheetFormatPr baseColWidth="10" defaultColWidth="11" defaultRowHeight="15.75" customHeight="1"/>
  <cols>
    <col min="1" max="1" width="6.5" style="2" customWidth="1"/>
    <col min="2" max="2" width="25.33203125" style="2" customWidth="1"/>
    <col min="3" max="3" width="45.75" style="2" customWidth="1"/>
    <col min="5" max="5" width="21.58203125" customWidth="1"/>
    <col min="6" max="7" width="9.75" style="2" customWidth="1"/>
    <col min="8" max="8" width="14.5" style="2" customWidth="1"/>
    <col min="9" max="16384" width="11" style="2"/>
  </cols>
  <sheetData>
    <row r="1" spans="1:8" ht="15.75" customHeight="1">
      <c r="B1" s="698" t="s">
        <v>39</v>
      </c>
      <c r="C1" s="699"/>
      <c r="H1" s="119" t="str">
        <f>HYPERLINK("#'Índice'!A1","Volver al índice")</f>
        <v>Volver al índice</v>
      </c>
    </row>
    <row r="2" spans="1:8" ht="14.25" customHeight="1">
      <c r="A2" s="197" t="s">
        <v>652</v>
      </c>
      <c r="B2" s="25"/>
      <c r="C2" s="697">
        <v>2025</v>
      </c>
      <c r="D2" s="697"/>
      <c r="E2" s="697"/>
      <c r="F2" s="222"/>
    </row>
    <row r="3" spans="1:8" ht="35.15" customHeight="1">
      <c r="A3" s="27"/>
      <c r="B3" s="476" t="s">
        <v>39</v>
      </c>
      <c r="C3" s="621" t="s">
        <v>653</v>
      </c>
      <c r="D3" s="621"/>
      <c r="E3" s="621"/>
      <c r="F3" s="27"/>
    </row>
    <row r="4" spans="1:8" ht="16">
      <c r="A4" s="27"/>
      <c r="B4" s="27"/>
      <c r="C4" s="27"/>
      <c r="F4" s="27"/>
    </row>
    <row r="5" spans="1:8" ht="16">
      <c r="A5" s="27"/>
      <c r="B5" s="698" t="s">
        <v>40</v>
      </c>
      <c r="C5" s="699"/>
      <c r="F5" s="27"/>
    </row>
    <row r="6" spans="1:8" ht="15" customHeight="1">
      <c r="A6" s="197" t="s">
        <v>654</v>
      </c>
      <c r="B6" s="510"/>
      <c r="C6" s="697">
        <v>2025</v>
      </c>
      <c r="D6" s="697"/>
      <c r="E6" s="697"/>
      <c r="F6" s="27"/>
    </row>
    <row r="7" spans="1:8" ht="35.15" customHeight="1">
      <c r="A7" s="27"/>
      <c r="B7" s="476" t="s">
        <v>40</v>
      </c>
      <c r="C7" s="621" t="s">
        <v>655</v>
      </c>
      <c r="D7" s="621"/>
      <c r="E7" s="621"/>
      <c r="F7" s="27"/>
    </row>
    <row r="8" spans="1:8" ht="15.75" customHeight="1">
      <c r="F8" s="27"/>
    </row>
    <row r="9" spans="1:8" ht="15.75" customHeight="1">
      <c r="F9" s="27"/>
    </row>
    <row r="10" spans="1:8" ht="15.75" customHeight="1">
      <c r="F10" s="27"/>
    </row>
    <row r="11" spans="1:8" ht="15.75" customHeight="1">
      <c r="F11" s="27"/>
    </row>
    <row r="12" spans="1:8" ht="15.75" customHeight="1">
      <c r="F12" s="27"/>
    </row>
    <row r="13" spans="1:8" ht="15.75" customHeight="1">
      <c r="A13" s="27"/>
      <c r="B13" s="27"/>
      <c r="C13" s="27"/>
      <c r="F13" s="27"/>
    </row>
    <row r="14" spans="1:8" ht="15.75" customHeight="1">
      <c r="A14" s="27"/>
      <c r="B14" s="27"/>
      <c r="C14" s="27"/>
      <c r="F14" s="27"/>
    </row>
    <row r="15" spans="1:8" ht="15.75" customHeight="1">
      <c r="A15" s="27"/>
      <c r="B15" s="27"/>
      <c r="C15" s="27"/>
      <c r="F15" s="27"/>
    </row>
    <row r="16" spans="1:8" ht="15.75" customHeight="1">
      <c r="A16" s="27"/>
      <c r="B16" s="27"/>
      <c r="C16" s="27"/>
      <c r="F16" s="27"/>
    </row>
    <row r="17" spans="1:6" ht="15.75" customHeight="1">
      <c r="A17" s="27"/>
      <c r="B17" s="27"/>
      <c r="C17" s="27"/>
      <c r="F17" s="27"/>
    </row>
    <row r="18" spans="1:6" ht="15.75" customHeight="1">
      <c r="A18" s="27"/>
      <c r="B18" s="27"/>
      <c r="C18" s="27"/>
      <c r="F18" s="27"/>
    </row>
    <row r="19" spans="1:6" ht="15.75" customHeight="1">
      <c r="A19" s="27"/>
      <c r="B19" s="27"/>
      <c r="C19" s="27"/>
      <c r="F19" s="27"/>
    </row>
    <row r="20" spans="1:6" ht="15.75" customHeight="1">
      <c r="A20" s="27"/>
      <c r="B20" s="27"/>
      <c r="C20" s="27"/>
      <c r="F20" s="27"/>
    </row>
    <row r="21" spans="1:6" ht="15.75" customHeight="1">
      <c r="A21" s="27"/>
      <c r="B21" s="27"/>
      <c r="C21" s="27"/>
      <c r="F21" s="27"/>
    </row>
    <row r="22" spans="1:6" ht="15.75" customHeight="1">
      <c r="A22" s="27"/>
      <c r="B22" s="27"/>
      <c r="C22" s="27"/>
      <c r="F22" s="27"/>
    </row>
    <row r="23" spans="1:6" ht="15.75" customHeight="1">
      <c r="A23" s="27"/>
      <c r="B23" s="27"/>
      <c r="C23" s="27"/>
      <c r="F23" s="27"/>
    </row>
    <row r="24" spans="1:6" ht="15.75" customHeight="1">
      <c r="A24" s="27"/>
      <c r="B24" s="27"/>
      <c r="C24" s="27"/>
      <c r="F24" s="27"/>
    </row>
    <row r="25" spans="1:6" ht="15.75" customHeight="1">
      <c r="A25" s="27"/>
      <c r="B25" s="27"/>
      <c r="C25" s="27"/>
      <c r="F25" s="27"/>
    </row>
    <row r="26" spans="1:6" ht="15.75" customHeight="1">
      <c r="A26" s="27"/>
      <c r="B26" s="27"/>
      <c r="C26" s="27"/>
      <c r="F26" s="27"/>
    </row>
    <row r="27" spans="1:6" ht="15.75" customHeight="1">
      <c r="A27" s="27"/>
      <c r="B27" s="27"/>
      <c r="C27" s="27"/>
      <c r="F27" s="27"/>
    </row>
    <row r="28" spans="1:6" ht="15.75" customHeight="1">
      <c r="A28" s="27"/>
      <c r="B28" s="27"/>
      <c r="C28" s="27"/>
      <c r="F28" s="27"/>
    </row>
    <row r="29" spans="1:6" ht="15.75" customHeight="1">
      <c r="A29" s="27"/>
      <c r="B29" s="27"/>
      <c r="C29" s="27"/>
      <c r="F29" s="27"/>
    </row>
    <row r="30" spans="1:6" ht="15.75" customHeight="1">
      <c r="A30" s="27"/>
      <c r="B30" s="27"/>
      <c r="C30" s="27"/>
      <c r="F30" s="27"/>
    </row>
    <row r="31" spans="1:6" ht="15.75" customHeight="1">
      <c r="A31" s="27"/>
      <c r="B31" s="27"/>
      <c r="C31" s="27"/>
      <c r="F31" s="27"/>
    </row>
    <row r="32" spans="1:6" ht="15.75" customHeight="1">
      <c r="A32" s="27"/>
      <c r="B32" s="27"/>
      <c r="C32" s="27"/>
      <c r="F32" s="27"/>
    </row>
    <row r="33" spans="1:6" ht="15.75" customHeight="1">
      <c r="A33" s="27"/>
      <c r="B33" s="27"/>
      <c r="C33" s="27"/>
      <c r="F33" s="27"/>
    </row>
    <row r="34" spans="1:6" ht="15.75" customHeight="1">
      <c r="A34" s="27"/>
      <c r="B34" s="27"/>
      <c r="C34" s="27"/>
      <c r="F34" s="27"/>
    </row>
    <row r="35" spans="1:6" ht="15.75" customHeight="1">
      <c r="A35" s="27"/>
      <c r="B35" s="27"/>
      <c r="C35" s="27"/>
      <c r="F35" s="27"/>
    </row>
    <row r="36" spans="1:6" ht="15.75" customHeight="1">
      <c r="A36" s="27"/>
      <c r="B36" s="27"/>
      <c r="C36" s="27"/>
      <c r="F36" s="27"/>
    </row>
    <row r="37" spans="1:6" ht="15.75" customHeight="1">
      <c r="A37" s="27"/>
      <c r="B37" s="27"/>
      <c r="C37" s="27"/>
      <c r="F37" s="27"/>
    </row>
    <row r="38" spans="1:6" ht="15.75" customHeight="1">
      <c r="A38" s="27"/>
      <c r="B38" s="27"/>
      <c r="C38" s="27"/>
      <c r="F38" s="27"/>
    </row>
    <row r="39" spans="1:6" ht="15.75" customHeight="1">
      <c r="A39" s="27"/>
      <c r="B39" s="27"/>
      <c r="C39" s="27"/>
      <c r="F39" s="27"/>
    </row>
    <row r="40" spans="1:6" ht="15.75" customHeight="1">
      <c r="A40" s="27"/>
      <c r="B40" s="27"/>
      <c r="C40" s="27"/>
      <c r="F40" s="27"/>
    </row>
    <row r="41" spans="1:6" ht="15.75" customHeight="1">
      <c r="A41" s="27"/>
      <c r="B41" s="27"/>
      <c r="C41" s="27"/>
      <c r="F41" s="27"/>
    </row>
  </sheetData>
  <sheetProtection sheet="1" objects="1" scenarios="1"/>
  <mergeCells count="6">
    <mergeCell ref="B1:C1"/>
    <mergeCell ref="B5:C5"/>
    <mergeCell ref="C7:E7"/>
    <mergeCell ref="C6:E6"/>
    <mergeCell ref="C3:E3"/>
    <mergeCell ref="C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67EB-B7FE-8B46-A82A-80E6D97BDA97}">
  <dimension ref="A1:G20"/>
  <sheetViews>
    <sheetView showGridLines="0" zoomScale="70" zoomScaleNormal="70" workbookViewId="0">
      <selection activeCell="D2" sqref="D2:D5"/>
    </sheetView>
  </sheetViews>
  <sheetFormatPr baseColWidth="10" defaultColWidth="31.5" defaultRowHeight="12" customHeight="1"/>
  <cols>
    <col min="1" max="1" width="7.75" style="37" customWidth="1"/>
    <col min="2" max="2" width="43.5" style="37" customWidth="1"/>
    <col min="3" max="3" width="93.6640625" style="37" customWidth="1"/>
    <col min="4" max="4" width="27.9140625" style="37" customWidth="1"/>
    <col min="5" max="6" width="10.08203125" style="37" customWidth="1"/>
    <col min="7" max="7" width="20.25" style="37" customWidth="1"/>
    <col min="8" max="8" width="8.75" style="37" customWidth="1"/>
    <col min="9" max="9" width="14.5" style="37" customWidth="1"/>
    <col min="10" max="16384" width="31.5" style="37"/>
  </cols>
  <sheetData>
    <row r="1" spans="1:7" ht="12" customHeight="1">
      <c r="B1" s="700" t="s">
        <v>42</v>
      </c>
      <c r="C1" s="700"/>
      <c r="D1" s="578"/>
      <c r="G1" s="119" t="str">
        <f>HYPERLINK("#'Índice'!A1","Volver al índice")</f>
        <v>Volver al índice</v>
      </c>
    </row>
    <row r="2" spans="1:7" ht="12" customHeight="1">
      <c r="A2" s="63" t="s">
        <v>656</v>
      </c>
      <c r="B2" s="293" t="s">
        <v>42</v>
      </c>
      <c r="C2" s="198">
        <v>2025</v>
      </c>
      <c r="D2" s="579" t="s">
        <v>464</v>
      </c>
      <c r="E2"/>
    </row>
    <row r="3" spans="1:7" ht="81.5" customHeight="1">
      <c r="B3" s="223" t="s">
        <v>657</v>
      </c>
      <c r="C3" s="406" t="s">
        <v>1472</v>
      </c>
      <c r="D3" s="702" t="s">
        <v>1473</v>
      </c>
      <c r="E3"/>
      <c r="F3" s="32"/>
      <c r="G3" s="32"/>
    </row>
    <row r="4" spans="1:7" ht="30.75" customHeight="1">
      <c r="B4" s="223" t="s">
        <v>658</v>
      </c>
      <c r="C4" s="406" t="s">
        <v>659</v>
      </c>
      <c r="D4" s="702"/>
      <c r="E4"/>
      <c r="F4" s="32"/>
      <c r="G4" s="32"/>
    </row>
    <row r="5" spans="1:7" ht="57.65" customHeight="1">
      <c r="B5" s="223" t="s">
        <v>660</v>
      </c>
      <c r="C5" s="406" t="s">
        <v>661</v>
      </c>
      <c r="D5" s="702"/>
      <c r="E5"/>
    </row>
    <row r="6" spans="1:7" ht="12" customHeight="1">
      <c r="E6"/>
    </row>
    <row r="7" spans="1:7" ht="12" customHeight="1">
      <c r="B7" s="700" t="s">
        <v>44</v>
      </c>
      <c r="C7" s="701"/>
      <c r="D7" s="578"/>
      <c r="E7"/>
    </row>
    <row r="8" spans="1:7" ht="12" customHeight="1">
      <c r="A8" s="214" t="s">
        <v>656</v>
      </c>
      <c r="B8" s="454" t="s">
        <v>44</v>
      </c>
      <c r="C8" s="703">
        <v>2025</v>
      </c>
      <c r="D8" s="703"/>
      <c r="E8"/>
    </row>
    <row r="9" spans="1:7" ht="35.25" customHeight="1">
      <c r="B9" s="406" t="s">
        <v>640</v>
      </c>
      <c r="C9" s="644" t="s">
        <v>662</v>
      </c>
      <c r="D9" s="644"/>
      <c r="E9"/>
      <c r="F9" s="32"/>
      <c r="G9" s="32"/>
    </row>
    <row r="10" spans="1:7" ht="35.25" customHeight="1">
      <c r="B10" s="406" t="s">
        <v>663</v>
      </c>
      <c r="C10" s="644" t="s">
        <v>664</v>
      </c>
      <c r="D10" s="644"/>
      <c r="E10"/>
      <c r="F10" s="32"/>
      <c r="G10" s="32"/>
    </row>
    <row r="11" spans="1:7" ht="35.25" customHeight="1">
      <c r="B11" s="406" t="s">
        <v>665</v>
      </c>
      <c r="C11" s="644" t="s">
        <v>666</v>
      </c>
      <c r="D11" s="644"/>
      <c r="E11"/>
    </row>
    <row r="12" spans="1:7" ht="35.25" customHeight="1">
      <c r="B12" s="406" t="s">
        <v>667</v>
      </c>
      <c r="C12" s="644" t="s">
        <v>668</v>
      </c>
      <c r="D12" s="644"/>
      <c r="E12"/>
    </row>
    <row r="14" spans="1:7" ht="12" customHeight="1">
      <c r="B14" s="700" t="s">
        <v>43</v>
      </c>
      <c r="C14" s="701"/>
      <c r="D14" s="578"/>
    </row>
    <row r="15" spans="1:7" ht="12" customHeight="1">
      <c r="A15" s="40" t="s">
        <v>669</v>
      </c>
      <c r="B15" s="477" t="s">
        <v>43</v>
      </c>
      <c r="C15" s="642" t="s">
        <v>670</v>
      </c>
      <c r="D15" s="642"/>
    </row>
    <row r="16" spans="1:7" ht="30" customHeight="1">
      <c r="A16" s="77"/>
      <c r="B16" s="580" t="s">
        <v>671</v>
      </c>
      <c r="C16" s="641" t="s">
        <v>672</v>
      </c>
      <c r="D16" s="641"/>
    </row>
    <row r="17" spans="1:7" ht="12" customHeight="1">
      <c r="A17" s="77"/>
      <c r="B17" s="580" t="s">
        <v>673</v>
      </c>
      <c r="C17" s="641" t="s">
        <v>674</v>
      </c>
      <c r="D17" s="641"/>
    </row>
    <row r="20" spans="1:7" ht="12" customHeight="1">
      <c r="G20" s="32"/>
    </row>
  </sheetData>
  <mergeCells count="12">
    <mergeCell ref="B1:C1"/>
    <mergeCell ref="B14:C14"/>
    <mergeCell ref="B7:C7"/>
    <mergeCell ref="D3:D5"/>
    <mergeCell ref="C17:D17"/>
    <mergeCell ref="C16:D16"/>
    <mergeCell ref="C15:D15"/>
    <mergeCell ref="C12:D12"/>
    <mergeCell ref="C11:D11"/>
    <mergeCell ref="C10:D10"/>
    <mergeCell ref="C9:D9"/>
    <mergeCell ref="C8:D8"/>
  </mergeCells>
  <hyperlinks>
    <hyperlink ref="D3:D5" r:id="rId1" display="Política Integrada de Gestión Ambiental y Eficiencia Energética" xr:uid="{869F739D-D625-4BA4-8164-F14947CBEA4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5182-8459-B349-8757-820470704BDC}">
  <dimension ref="A1:J27"/>
  <sheetViews>
    <sheetView showGridLines="0" zoomScale="94" zoomScaleNormal="94" zoomScaleSheetLayoutView="40" workbookViewId="0">
      <selection activeCell="B24" sqref="B24:E24"/>
    </sheetView>
  </sheetViews>
  <sheetFormatPr baseColWidth="10" defaultColWidth="11" defaultRowHeight="12"/>
  <cols>
    <col min="1" max="1" width="11" style="52"/>
    <col min="2" max="2" width="46.5" style="52" customWidth="1"/>
    <col min="3" max="3" width="15.75" style="52" customWidth="1"/>
    <col min="4" max="4" width="14.58203125" style="52" customWidth="1"/>
    <col min="5" max="5" width="15.58203125" style="52" customWidth="1"/>
    <col min="6" max="6" width="14.83203125" style="52" customWidth="1"/>
    <col min="7" max="7" width="14.5" style="52" customWidth="1"/>
    <col min="8" max="9" width="9.75" style="52" customWidth="1"/>
    <col min="10" max="10" width="14.08203125" style="52" customWidth="1"/>
    <col min="11" max="16384" width="11" style="52"/>
  </cols>
  <sheetData>
    <row r="1" spans="1:10" ht="15" customHeight="1">
      <c r="B1" s="699" t="s">
        <v>45</v>
      </c>
      <c r="C1" s="699"/>
      <c r="J1" s="292" t="str">
        <f>HYPERLINK("#'Índice'!A1","Volver al índice")</f>
        <v>Volver al índice</v>
      </c>
    </row>
    <row r="2" spans="1:10" ht="16" customHeight="1">
      <c r="A2" s="344" t="s">
        <v>675</v>
      </c>
      <c r="B2" s="708" t="s">
        <v>676</v>
      </c>
      <c r="C2" s="708"/>
      <c r="D2" s="708"/>
      <c r="E2" s="708"/>
      <c r="F2" s="513" t="s">
        <v>210</v>
      </c>
      <c r="G2" s="318">
        <v>2025</v>
      </c>
      <c r="H2" s="32"/>
      <c r="I2" s="32"/>
    </row>
    <row r="3" spans="1:10" ht="16" customHeight="1">
      <c r="A3" s="85"/>
      <c r="B3" s="706" t="s">
        <v>677</v>
      </c>
      <c r="C3" s="706"/>
      <c r="D3" s="706"/>
      <c r="E3" s="706"/>
      <c r="F3" s="514" t="s">
        <v>472</v>
      </c>
      <c r="G3" s="346">
        <v>3</v>
      </c>
      <c r="H3" s="32"/>
      <c r="I3" s="32"/>
    </row>
    <row r="4" spans="1:10" ht="16" customHeight="1">
      <c r="A4" s="79"/>
      <c r="B4" s="707" t="s">
        <v>678</v>
      </c>
      <c r="C4" s="707"/>
      <c r="D4" s="707"/>
      <c r="E4" s="707"/>
      <c r="F4" s="514" t="s">
        <v>212</v>
      </c>
      <c r="G4" s="347">
        <v>0.25</v>
      </c>
      <c r="H4" s="32"/>
      <c r="I4" s="32"/>
    </row>
    <row r="5" spans="1:10" ht="16" customHeight="1">
      <c r="B5" s="706" t="s">
        <v>679</v>
      </c>
      <c r="C5" s="706"/>
      <c r="D5" s="706"/>
      <c r="E5" s="706"/>
      <c r="F5" s="514" t="s">
        <v>613</v>
      </c>
      <c r="G5" s="346">
        <v>71</v>
      </c>
      <c r="H5" s="32"/>
      <c r="I5" s="32"/>
    </row>
    <row r="6" spans="1:10" ht="16" customHeight="1">
      <c r="B6" s="707" t="s">
        <v>680</v>
      </c>
      <c r="C6" s="707"/>
      <c r="D6" s="707"/>
      <c r="E6" s="707"/>
      <c r="F6" s="514" t="s">
        <v>212</v>
      </c>
      <c r="G6" s="346">
        <v>100</v>
      </c>
      <c r="H6" s="32"/>
      <c r="I6" s="32"/>
    </row>
    <row r="7" spans="1:10" ht="16" customHeight="1">
      <c r="B7" s="706" t="s">
        <v>681</v>
      </c>
      <c r="C7" s="706"/>
      <c r="D7" s="706"/>
      <c r="E7" s="706"/>
      <c r="F7" s="514" t="s">
        <v>212</v>
      </c>
      <c r="G7" s="346">
        <v>100</v>
      </c>
      <c r="H7" s="32"/>
      <c r="I7" s="32"/>
    </row>
    <row r="8" spans="1:10" ht="24" customHeight="1">
      <c r="B8" s="675" t="s">
        <v>682</v>
      </c>
      <c r="C8" s="675"/>
      <c r="D8" s="675"/>
      <c r="E8" s="675"/>
      <c r="F8" s="675"/>
      <c r="G8" s="675"/>
    </row>
    <row r="9" spans="1:10" ht="13.5" customHeight="1">
      <c r="B9" s="709" t="s">
        <v>683</v>
      </c>
      <c r="C9" s="709"/>
      <c r="D9" s="709"/>
      <c r="E9" s="709"/>
      <c r="F9" s="709"/>
      <c r="G9" s="709"/>
    </row>
    <row r="10" spans="1:10" ht="13.5" customHeight="1">
      <c r="B10" s="675" t="s">
        <v>684</v>
      </c>
      <c r="C10" s="675"/>
      <c r="D10" s="675"/>
      <c r="E10" s="675"/>
      <c r="F10" s="675"/>
      <c r="G10" s="675"/>
    </row>
    <row r="11" spans="1:10" ht="13.5" customHeight="1">
      <c r="B11" s="675" t="s">
        <v>685</v>
      </c>
      <c r="C11" s="675"/>
      <c r="D11" s="675"/>
      <c r="E11" s="675"/>
      <c r="F11" s="675"/>
      <c r="G11" s="675"/>
    </row>
    <row r="12" spans="1:10" ht="12" customHeight="1">
      <c r="B12" s="675"/>
      <c r="C12" s="704"/>
      <c r="D12" s="704"/>
      <c r="E12" s="704"/>
      <c r="F12" s="704"/>
      <c r="G12" s="704"/>
    </row>
    <row r="13" spans="1:10" ht="14.5">
      <c r="B13" s="698" t="s">
        <v>46</v>
      </c>
      <c r="C13" s="698"/>
    </row>
    <row r="14" spans="1:10" ht="16">
      <c r="A14" s="59" t="s">
        <v>686</v>
      </c>
      <c r="B14" s="354" t="s">
        <v>46</v>
      </c>
      <c r="C14" s="60" t="s">
        <v>210</v>
      </c>
      <c r="D14" s="60">
        <v>2022</v>
      </c>
      <c r="E14" s="60">
        <v>2023</v>
      </c>
      <c r="F14" s="60">
        <v>2024</v>
      </c>
      <c r="G14" s="60">
        <v>2025</v>
      </c>
      <c r="J14" s="117"/>
    </row>
    <row r="15" spans="1:10" ht="16">
      <c r="A15" s="61"/>
      <c r="B15" s="355" t="s">
        <v>687</v>
      </c>
      <c r="C15" s="80" t="s">
        <v>688</v>
      </c>
      <c r="D15" s="348">
        <v>2258</v>
      </c>
      <c r="E15" s="348">
        <v>2047</v>
      </c>
      <c r="F15" s="348">
        <v>2788</v>
      </c>
      <c r="G15" s="349">
        <v>14564.6615</v>
      </c>
      <c r="I15"/>
    </row>
    <row r="16" spans="1:10">
      <c r="A16" s="62"/>
      <c r="B16" s="355" t="s">
        <v>689</v>
      </c>
      <c r="C16" s="80" t="s">
        <v>688</v>
      </c>
      <c r="D16" s="348">
        <v>145093</v>
      </c>
      <c r="E16" s="350">
        <v>153782</v>
      </c>
      <c r="F16" s="348">
        <v>163137</v>
      </c>
      <c r="G16" s="348">
        <v>180591</v>
      </c>
    </row>
    <row r="17" spans="1:7">
      <c r="A17" s="62"/>
      <c r="B17" s="356" t="s">
        <v>1458</v>
      </c>
      <c r="C17" s="80" t="s">
        <v>212</v>
      </c>
      <c r="D17" s="351">
        <v>93</v>
      </c>
      <c r="E17" s="351">
        <v>100</v>
      </c>
      <c r="F17" s="351">
        <v>95</v>
      </c>
      <c r="G17" s="351">
        <v>100</v>
      </c>
    </row>
    <row r="18" spans="1:7" ht="31" customHeight="1">
      <c r="A18" s="83"/>
      <c r="B18" s="705" t="s">
        <v>690</v>
      </c>
      <c r="C18" s="674"/>
      <c r="D18" s="674"/>
      <c r="E18" s="674"/>
      <c r="F18" s="674"/>
      <c r="G18" s="674"/>
    </row>
    <row r="19" spans="1:7">
      <c r="A19" s="210"/>
      <c r="B19" s="385"/>
      <c r="C19" s="84"/>
      <c r="D19" s="84"/>
      <c r="E19" s="84"/>
      <c r="F19" s="84"/>
      <c r="G19" s="84"/>
    </row>
    <row r="20" spans="1:7" ht="14.5">
      <c r="A20" s="210"/>
      <c r="B20" s="699" t="s">
        <v>47</v>
      </c>
      <c r="C20" s="699"/>
      <c r="D20" s="84"/>
      <c r="E20" s="84"/>
      <c r="F20" s="84"/>
      <c r="G20" s="84"/>
    </row>
    <row r="21" spans="1:7" ht="12" customHeight="1">
      <c r="A21" s="344" t="s">
        <v>691</v>
      </c>
      <c r="B21" s="357" t="s">
        <v>692</v>
      </c>
      <c r="C21" s="60" t="s">
        <v>210</v>
      </c>
      <c r="D21" s="345">
        <v>2024</v>
      </c>
      <c r="E21" s="345">
        <v>2025</v>
      </c>
      <c r="G21"/>
    </row>
    <row r="22" spans="1:7" ht="16">
      <c r="A22" s="85"/>
      <c r="B22" s="358" t="s">
        <v>693</v>
      </c>
      <c r="C22" s="80" t="s">
        <v>212</v>
      </c>
      <c r="D22" s="352">
        <v>6</v>
      </c>
      <c r="E22" s="353">
        <v>6</v>
      </c>
      <c r="G22"/>
    </row>
    <row r="23" spans="1:7" ht="24">
      <c r="A23" s="210"/>
      <c r="B23" s="557" t="s">
        <v>1456</v>
      </c>
      <c r="C23" s="80" t="s">
        <v>212</v>
      </c>
      <c r="D23" s="352" t="s">
        <v>741</v>
      </c>
      <c r="E23" s="556">
        <v>96.78</v>
      </c>
      <c r="G23"/>
    </row>
    <row r="24" spans="1:7" ht="16" customHeight="1">
      <c r="B24" s="675" t="s">
        <v>694</v>
      </c>
      <c r="C24" s="675"/>
      <c r="D24" s="675"/>
      <c r="E24" s="675"/>
    </row>
    <row r="25" spans="1:7" ht="20" customHeight="1">
      <c r="B25" s="675" t="s">
        <v>1457</v>
      </c>
      <c r="C25" s="675"/>
      <c r="D25" s="675"/>
      <c r="E25" s="675"/>
      <c r="F25" s="304"/>
    </row>
    <row r="26" spans="1:7" s="199" customFormat="1" ht="15.75" customHeight="1">
      <c r="B26" s="304"/>
      <c r="C26" s="304"/>
      <c r="D26" s="304"/>
      <c r="E26" s="304"/>
      <c r="F26" s="304"/>
    </row>
    <row r="27" spans="1:7">
      <c r="A27" s="54"/>
    </row>
  </sheetData>
  <sheetProtection sheet="1" objects="1" scenarios="1"/>
  <mergeCells count="17">
    <mergeCell ref="B25:E25"/>
    <mergeCell ref="B24:E24"/>
    <mergeCell ref="B13:C13"/>
    <mergeCell ref="B20:C20"/>
    <mergeCell ref="B1:C1"/>
    <mergeCell ref="B12:G12"/>
    <mergeCell ref="B18:G18"/>
    <mergeCell ref="B7:E7"/>
    <mergeCell ref="B6:E6"/>
    <mergeCell ref="B5:E5"/>
    <mergeCell ref="B4:E4"/>
    <mergeCell ref="B3:E3"/>
    <mergeCell ref="B2:E2"/>
    <mergeCell ref="B11:G11"/>
    <mergeCell ref="B10:G10"/>
    <mergeCell ref="B9:G9"/>
    <mergeCell ref="B8:G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0211-2CD6-AA4E-B3B8-30C8CFA0724B}">
  <dimension ref="A1:J18"/>
  <sheetViews>
    <sheetView showGridLines="0" zoomScale="124" zoomScaleNormal="124" workbookViewId="0">
      <selection activeCell="J1" sqref="J1"/>
    </sheetView>
  </sheetViews>
  <sheetFormatPr baseColWidth="10" defaultColWidth="11" defaultRowHeight="15.5"/>
  <cols>
    <col min="1" max="1" width="9.25" style="22" customWidth="1"/>
    <col min="2" max="2" width="31.83203125" style="22" customWidth="1"/>
    <col min="3" max="3" width="10.75" style="22" customWidth="1"/>
    <col min="4" max="5" width="15.83203125" style="22" customWidth="1"/>
    <col min="6" max="6" width="17.08203125" style="22" customWidth="1"/>
    <col min="7" max="7" width="15.83203125" style="22" customWidth="1"/>
    <col min="8" max="8" width="11" style="22"/>
    <col min="9" max="9" width="8.58203125" style="22" customWidth="1"/>
    <col min="10" max="10" width="16.33203125" style="22" customWidth="1"/>
    <col min="11" max="16384" width="11" style="22"/>
  </cols>
  <sheetData>
    <row r="1" spans="1:10">
      <c r="A1" s="27"/>
      <c r="B1" s="698" t="s">
        <v>48</v>
      </c>
      <c r="C1" s="699"/>
      <c r="D1" s="27"/>
      <c r="E1" s="27"/>
      <c r="F1" s="27"/>
      <c r="J1" s="292" t="str">
        <f>HYPERLINK("#'Índice'!A1","Volver al índice")</f>
        <v>Volver al índice</v>
      </c>
    </row>
    <row r="2" spans="1:10" ht="14.25" customHeight="1">
      <c r="A2" s="5" t="s">
        <v>695</v>
      </c>
      <c r="B2" s="515" t="s">
        <v>48</v>
      </c>
      <c r="C2" s="712">
        <v>2025</v>
      </c>
      <c r="D2" s="712"/>
      <c r="E2" s="712"/>
      <c r="F2" s="712"/>
      <c r="G2" s="712"/>
      <c r="H2" s="224"/>
    </row>
    <row r="3" spans="1:10" s="224" customFormat="1" ht="67.5" customHeight="1">
      <c r="A3" s="225"/>
      <c r="B3" s="516" t="s">
        <v>696</v>
      </c>
      <c r="C3" s="711" t="s">
        <v>697</v>
      </c>
      <c r="D3" s="711"/>
      <c r="E3" s="711"/>
      <c r="F3" s="711"/>
      <c r="G3" s="711"/>
    </row>
    <row r="4" spans="1:10" s="224" customFormat="1" ht="114" customHeight="1">
      <c r="A4" s="226"/>
      <c r="B4" s="516" t="s">
        <v>698</v>
      </c>
      <c r="C4" s="711" t="s">
        <v>699</v>
      </c>
      <c r="D4" s="711"/>
      <c r="E4" s="711"/>
      <c r="F4" s="711"/>
      <c r="G4" s="711"/>
    </row>
    <row r="5" spans="1:10" ht="12.75" customHeight="1"/>
    <row r="6" spans="1:10">
      <c r="B6" s="698" t="s">
        <v>49</v>
      </c>
      <c r="C6" s="698"/>
      <c r="H6" s="224"/>
    </row>
    <row r="7" spans="1:10" ht="11.25" customHeight="1">
      <c r="A7" s="5" t="s">
        <v>700</v>
      </c>
      <c r="B7" s="7" t="s">
        <v>701</v>
      </c>
      <c r="C7" s="7" t="s">
        <v>210</v>
      </c>
      <c r="D7" s="7">
        <v>2022</v>
      </c>
      <c r="E7" s="7">
        <v>2023</v>
      </c>
      <c r="F7" s="7">
        <v>2024</v>
      </c>
      <c r="G7" s="7">
        <v>2025</v>
      </c>
      <c r="J7" s="117"/>
    </row>
    <row r="8" spans="1:10" ht="17.5" customHeight="1">
      <c r="A8" s="6"/>
      <c r="B8" s="558" t="s">
        <v>702</v>
      </c>
      <c r="C8" s="559" t="s">
        <v>703</v>
      </c>
      <c r="D8" s="560">
        <v>1991</v>
      </c>
      <c r="E8" s="560">
        <v>1994</v>
      </c>
      <c r="F8" s="560">
        <v>2364</v>
      </c>
      <c r="G8" s="561">
        <v>1968</v>
      </c>
      <c r="H8" s="224"/>
    </row>
    <row r="9" spans="1:10" ht="17.5" customHeight="1">
      <c r="A9" s="4"/>
      <c r="B9" s="562" t="s">
        <v>704</v>
      </c>
      <c r="C9" s="227" t="s">
        <v>703</v>
      </c>
      <c r="D9" s="337">
        <v>8564</v>
      </c>
      <c r="E9" s="337">
        <v>10070</v>
      </c>
      <c r="F9" s="337">
        <v>11086</v>
      </c>
      <c r="G9" s="563">
        <v>16400</v>
      </c>
      <c r="I9" s="279"/>
      <c r="J9" s="279"/>
    </row>
    <row r="10" spans="1:10" ht="17.5" customHeight="1">
      <c r="A10" s="4"/>
      <c r="B10" s="562" t="s">
        <v>1465</v>
      </c>
      <c r="C10" s="227" t="s">
        <v>703</v>
      </c>
      <c r="D10" s="337">
        <v>8564</v>
      </c>
      <c r="E10" s="337">
        <v>10070</v>
      </c>
      <c r="F10" s="337">
        <v>11086</v>
      </c>
      <c r="G10" s="563">
        <v>16069</v>
      </c>
      <c r="H10" s="224"/>
      <c r="I10" s="279"/>
      <c r="J10" s="279"/>
    </row>
    <row r="11" spans="1:10" ht="17.5" customHeight="1">
      <c r="A11" s="4"/>
      <c r="B11" s="562" t="s">
        <v>706</v>
      </c>
      <c r="C11" s="227" t="s">
        <v>703</v>
      </c>
      <c r="D11" s="338" t="s">
        <v>705</v>
      </c>
      <c r="E11" s="338" t="s">
        <v>705</v>
      </c>
      <c r="F11" s="338" t="s">
        <v>705</v>
      </c>
      <c r="G11" s="564" t="s">
        <v>262</v>
      </c>
      <c r="I11" s="279"/>
      <c r="J11" s="279"/>
    </row>
    <row r="12" spans="1:10" ht="17.5" customHeight="1">
      <c r="A12" s="4"/>
      <c r="B12" s="562" t="s">
        <v>707</v>
      </c>
      <c r="C12" s="227" t="s">
        <v>703</v>
      </c>
      <c r="D12" s="338" t="s">
        <v>705</v>
      </c>
      <c r="E12" s="338" t="s">
        <v>705</v>
      </c>
      <c r="F12" s="338" t="s">
        <v>705</v>
      </c>
      <c r="G12" s="564">
        <v>322</v>
      </c>
      <c r="H12" s="224"/>
      <c r="I12" s="279"/>
      <c r="J12" s="279"/>
    </row>
    <row r="13" spans="1:10" ht="17.5" customHeight="1">
      <c r="A13" s="4"/>
      <c r="B13" s="562" t="s">
        <v>1464</v>
      </c>
      <c r="C13" s="227" t="s">
        <v>703</v>
      </c>
      <c r="D13" s="338" t="s">
        <v>705</v>
      </c>
      <c r="E13" s="338" t="s">
        <v>705</v>
      </c>
      <c r="F13" s="338" t="s">
        <v>705</v>
      </c>
      <c r="G13" s="564">
        <v>9</v>
      </c>
      <c r="I13" s="279"/>
      <c r="J13" s="279"/>
    </row>
    <row r="14" spans="1:10" ht="17.5" customHeight="1">
      <c r="A14" s="4"/>
      <c r="B14" s="565" t="s">
        <v>708</v>
      </c>
      <c r="C14" s="228" t="s">
        <v>703</v>
      </c>
      <c r="D14" s="338" t="s">
        <v>705</v>
      </c>
      <c r="E14" s="338" t="s">
        <v>705</v>
      </c>
      <c r="F14" s="338" t="s">
        <v>705</v>
      </c>
      <c r="G14" s="566">
        <v>0</v>
      </c>
      <c r="H14" s="279"/>
      <c r="I14" s="279"/>
      <c r="J14" s="279"/>
    </row>
    <row r="15" spans="1:10" ht="17.5" customHeight="1">
      <c r="A15" s="4"/>
      <c r="B15" s="567" t="s">
        <v>709</v>
      </c>
      <c r="C15" s="227" t="s">
        <v>703</v>
      </c>
      <c r="D15" s="337">
        <v>10555</v>
      </c>
      <c r="E15" s="337">
        <v>12064</v>
      </c>
      <c r="F15" s="337">
        <v>13450</v>
      </c>
      <c r="G15" s="568">
        <f>SUM(G8,G9)</f>
        <v>18368</v>
      </c>
      <c r="H15" s="279"/>
      <c r="I15" s="279"/>
      <c r="J15" s="279"/>
    </row>
    <row r="16" spans="1:10" ht="11.25" customHeight="1">
      <c r="A16" s="229"/>
      <c r="B16" s="569" t="s">
        <v>1459</v>
      </c>
      <c r="C16" s="570" t="s">
        <v>212</v>
      </c>
      <c r="D16" s="571">
        <v>100</v>
      </c>
      <c r="E16" s="571">
        <v>100</v>
      </c>
      <c r="F16" s="571">
        <v>100</v>
      </c>
      <c r="G16" s="572">
        <v>100</v>
      </c>
      <c r="H16" s="279"/>
      <c r="I16" s="279"/>
      <c r="J16" s="279"/>
    </row>
    <row r="17" spans="2:7" s="153" customFormat="1" ht="22.5" customHeight="1">
      <c r="B17" s="675" t="s">
        <v>710</v>
      </c>
      <c r="C17" s="675"/>
      <c r="D17" s="675"/>
      <c r="E17" s="675"/>
      <c r="F17" s="675"/>
      <c r="G17" s="675"/>
    </row>
    <row r="18" spans="2:7">
      <c r="B18" s="710"/>
      <c r="C18" s="675"/>
      <c r="D18" s="675"/>
      <c r="E18" s="675"/>
      <c r="F18" s="675"/>
      <c r="G18" s="675"/>
    </row>
  </sheetData>
  <sheetProtection sheet="1" objects="1" scenarios="1"/>
  <mergeCells count="7">
    <mergeCell ref="B18:G18"/>
    <mergeCell ref="B1:C1"/>
    <mergeCell ref="B6:C6"/>
    <mergeCell ref="B17:G17"/>
    <mergeCell ref="C4:G4"/>
    <mergeCell ref="C3:G3"/>
    <mergeCell ref="C2:G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FB4AD-F2B1-A34E-8BA8-284D41CD9331}">
  <dimension ref="A1:J16"/>
  <sheetViews>
    <sheetView showGridLines="0" tabSelected="1" workbookViewId="0">
      <selection activeCell="J24" sqref="J24"/>
    </sheetView>
  </sheetViews>
  <sheetFormatPr baseColWidth="10" defaultColWidth="11" defaultRowHeight="12"/>
  <cols>
    <col min="1" max="1" width="11" style="52"/>
    <col min="2" max="2" width="31.25" style="52" customWidth="1"/>
    <col min="3" max="3" width="35.75" style="52" customWidth="1"/>
    <col min="4" max="6" width="11" style="52"/>
    <col min="7" max="7" width="12.33203125" style="52" customWidth="1"/>
    <col min="8" max="9" width="11" style="52"/>
    <col min="10" max="10" width="14.83203125" style="52" customWidth="1"/>
    <col min="11" max="16384" width="11" style="52"/>
  </cols>
  <sheetData>
    <row r="1" spans="1:10" ht="15" customHeight="1">
      <c r="B1" s="698" t="s">
        <v>50</v>
      </c>
      <c r="C1" s="699"/>
      <c r="J1" s="292" t="str">
        <f>HYPERLINK("#'Índice'!A1","Volver al índice")</f>
        <v>Volver al índice</v>
      </c>
    </row>
    <row r="2" spans="1:10" ht="16">
      <c r="A2" s="59" t="s">
        <v>711</v>
      </c>
      <c r="B2" s="60" t="s">
        <v>712</v>
      </c>
      <c r="C2" s="60" t="s">
        <v>210</v>
      </c>
      <c r="D2" s="60">
        <v>2022</v>
      </c>
      <c r="E2" s="60">
        <v>2023</v>
      </c>
      <c r="F2" s="60">
        <v>2024</v>
      </c>
      <c r="G2" s="60">
        <v>2025</v>
      </c>
      <c r="H2" s="117"/>
    </row>
    <row r="3" spans="1:10">
      <c r="A3" s="61"/>
      <c r="B3" s="401" t="s">
        <v>713</v>
      </c>
      <c r="C3" s="402" t="s">
        <v>714</v>
      </c>
      <c r="D3" s="411">
        <v>1448531</v>
      </c>
      <c r="E3" s="411">
        <v>1516022</v>
      </c>
      <c r="F3" s="411">
        <v>2917858</v>
      </c>
      <c r="G3" s="411">
        <v>1522733</v>
      </c>
    </row>
    <row r="4" spans="1:10">
      <c r="A4" s="62"/>
      <c r="B4" s="179" t="s">
        <v>715</v>
      </c>
      <c r="C4" s="291" t="s">
        <v>714</v>
      </c>
      <c r="D4" s="412">
        <v>0</v>
      </c>
      <c r="E4" s="517">
        <v>0</v>
      </c>
      <c r="F4" s="517">
        <v>0</v>
      </c>
      <c r="G4" s="517">
        <v>0</v>
      </c>
    </row>
    <row r="5" spans="1:10">
      <c r="A5" s="62"/>
      <c r="B5" s="179" t="s">
        <v>716</v>
      </c>
      <c r="C5" s="291" t="s">
        <v>714</v>
      </c>
      <c r="D5" s="413">
        <v>1448531</v>
      </c>
      <c r="E5" s="413">
        <v>1516022</v>
      </c>
      <c r="F5" s="413">
        <v>2917858</v>
      </c>
      <c r="G5" s="413">
        <v>1522733</v>
      </c>
    </row>
    <row r="6" spans="1:10">
      <c r="A6" s="62"/>
      <c r="B6" s="544" t="s">
        <v>1460</v>
      </c>
      <c r="C6" s="212" t="s">
        <v>212</v>
      </c>
      <c r="D6" s="412">
        <v>93</v>
      </c>
      <c r="E6" s="412">
        <v>100</v>
      </c>
      <c r="F6" s="412">
        <v>100</v>
      </c>
      <c r="G6" s="412">
        <v>100</v>
      </c>
    </row>
    <row r="7" spans="1:10" ht="26.25" customHeight="1">
      <c r="B7" s="714" t="s">
        <v>717</v>
      </c>
      <c r="C7" s="714"/>
      <c r="D7" s="714"/>
      <c r="E7" s="714"/>
      <c r="F7" s="714"/>
      <c r="G7" s="714"/>
    </row>
    <row r="8" spans="1:10" ht="24" customHeight="1">
      <c r="B8" s="675" t="s">
        <v>718</v>
      </c>
      <c r="C8" s="675"/>
      <c r="D8" s="675"/>
      <c r="E8" s="675"/>
      <c r="F8" s="675"/>
      <c r="G8" s="675"/>
    </row>
    <row r="9" spans="1:10" ht="15" customHeight="1">
      <c r="B9" s="548"/>
      <c r="C9" s="549"/>
    </row>
    <row r="10" spans="1:10" ht="16" customHeight="1">
      <c r="A10" s="53" t="s">
        <v>719</v>
      </c>
      <c r="B10" s="395" t="s">
        <v>50</v>
      </c>
      <c r="C10" s="713">
        <v>2025</v>
      </c>
      <c r="D10" s="713"/>
      <c r="E10" s="713"/>
      <c r="F10" s="713"/>
      <c r="G10" s="713"/>
      <c r="H10" s="153"/>
    </row>
    <row r="11" spans="1:10" ht="38.5" customHeight="1">
      <c r="B11" s="406" t="s">
        <v>640</v>
      </c>
      <c r="C11" s="644" t="s">
        <v>720</v>
      </c>
      <c r="D11" s="644"/>
      <c r="E11" s="644"/>
      <c r="F11" s="644"/>
      <c r="G11" s="644"/>
    </row>
    <row r="12" spans="1:10" ht="26.15" customHeight="1">
      <c r="B12" s="406" t="s">
        <v>721</v>
      </c>
      <c r="C12" s="644" t="s">
        <v>722</v>
      </c>
      <c r="D12" s="644"/>
      <c r="E12" s="644"/>
      <c r="F12" s="644"/>
      <c r="G12" s="644"/>
    </row>
    <row r="13" spans="1:10" ht="26.15" customHeight="1">
      <c r="B13" s="406" t="s">
        <v>723</v>
      </c>
      <c r="C13" s="644" t="s">
        <v>724</v>
      </c>
      <c r="D13" s="644"/>
      <c r="E13" s="644"/>
      <c r="F13" s="644"/>
      <c r="G13" s="644"/>
    </row>
    <row r="14" spans="1:10" ht="26.15" customHeight="1">
      <c r="B14" s="406" t="s">
        <v>725</v>
      </c>
      <c r="C14" s="644" t="s">
        <v>726</v>
      </c>
      <c r="D14" s="644"/>
      <c r="E14" s="644"/>
      <c r="F14" s="644"/>
      <c r="G14" s="644"/>
    </row>
    <row r="15" spans="1:10" ht="26.15" customHeight="1">
      <c r="B15" s="406" t="s">
        <v>727</v>
      </c>
      <c r="C15" s="644" t="s">
        <v>728</v>
      </c>
      <c r="D15" s="644"/>
      <c r="E15" s="644"/>
      <c r="F15" s="644"/>
      <c r="G15" s="644"/>
    </row>
    <row r="16" spans="1:10" ht="26.15" customHeight="1">
      <c r="B16" s="406" t="s">
        <v>729</v>
      </c>
      <c r="C16" s="644" t="s">
        <v>730</v>
      </c>
      <c r="D16" s="644"/>
      <c r="E16" s="644"/>
      <c r="F16" s="644"/>
      <c r="G16" s="644"/>
    </row>
  </sheetData>
  <mergeCells count="10">
    <mergeCell ref="B1:C1"/>
    <mergeCell ref="C10:G10"/>
    <mergeCell ref="C16:G16"/>
    <mergeCell ref="C15:G15"/>
    <mergeCell ref="C14:G14"/>
    <mergeCell ref="C13:G13"/>
    <mergeCell ref="C12:G12"/>
    <mergeCell ref="C11:G11"/>
    <mergeCell ref="B7:G7"/>
    <mergeCell ref="B8:G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751A-8B5F-C341-8329-F4CA174DF28D}">
  <dimension ref="A1:J50"/>
  <sheetViews>
    <sheetView showGridLines="0" zoomScale="94" zoomScaleNormal="94" workbookViewId="0">
      <selection activeCell="G18" sqref="G18"/>
    </sheetView>
  </sheetViews>
  <sheetFormatPr baseColWidth="10" defaultColWidth="11" defaultRowHeight="12"/>
  <cols>
    <col min="1" max="1" width="16.25" style="37" customWidth="1"/>
    <col min="2" max="2" width="57.58203125" style="48" customWidth="1"/>
    <col min="3" max="3" width="12.58203125" style="37" customWidth="1"/>
    <col min="4" max="7" width="16.75" style="37" customWidth="1"/>
    <col min="8" max="8" width="16" style="37" customWidth="1"/>
    <col min="9" max="9" width="11.83203125" style="37" customWidth="1"/>
    <col min="10" max="10" width="14.83203125" style="37" customWidth="1"/>
    <col min="11" max="16384" width="11" style="37"/>
  </cols>
  <sheetData>
    <row r="1" spans="1:10" ht="14.5">
      <c r="B1" s="698" t="s">
        <v>51</v>
      </c>
      <c r="C1" s="698"/>
      <c r="J1" s="292" t="str">
        <f>HYPERLINK("#'Índice'!A1","Volver al índice")</f>
        <v>Volver al índice</v>
      </c>
    </row>
    <row r="2" spans="1:10" ht="16">
      <c r="A2" s="63" t="s">
        <v>731</v>
      </c>
      <c r="B2" s="91" t="s">
        <v>732</v>
      </c>
      <c r="C2" s="64" t="s">
        <v>210</v>
      </c>
      <c r="D2" s="64">
        <v>2022</v>
      </c>
      <c r="E2" s="64">
        <v>2023</v>
      </c>
      <c r="F2" s="64">
        <v>2024</v>
      </c>
      <c r="G2" s="64">
        <v>2025</v>
      </c>
      <c r="J2" s="117"/>
    </row>
    <row r="3" spans="1:10">
      <c r="A3" s="65"/>
      <c r="B3" s="231" t="s">
        <v>733</v>
      </c>
      <c r="C3" s="232" t="s">
        <v>734</v>
      </c>
      <c r="D3" s="187">
        <v>2659</v>
      </c>
      <c r="E3" s="187">
        <v>7358</v>
      </c>
      <c r="F3" s="187">
        <v>1669</v>
      </c>
      <c r="G3" s="66">
        <v>502.7</v>
      </c>
    </row>
    <row r="4" spans="1:10">
      <c r="A4" s="33"/>
      <c r="B4" s="231" t="s">
        <v>1460</v>
      </c>
      <c r="C4" s="233" t="s">
        <v>212</v>
      </c>
      <c r="D4" s="66">
        <v>93</v>
      </c>
      <c r="E4" s="66">
        <v>100</v>
      </c>
      <c r="F4" s="66">
        <v>100</v>
      </c>
      <c r="G4" s="66">
        <v>100</v>
      </c>
    </row>
    <row r="5" spans="1:10" ht="25" customHeight="1">
      <c r="A5" s="213"/>
      <c r="B5" s="716" t="s">
        <v>735</v>
      </c>
      <c r="C5" s="717"/>
      <c r="D5" s="717"/>
      <c r="E5" s="717"/>
      <c r="F5" s="717"/>
      <c r="G5" s="717"/>
    </row>
    <row r="6" spans="1:10">
      <c r="A6" s="213"/>
      <c r="B6" s="719" t="s">
        <v>736</v>
      </c>
      <c r="C6" s="719"/>
      <c r="D6" s="719"/>
      <c r="E6" s="719"/>
      <c r="F6" s="719"/>
      <c r="G6" s="719"/>
    </row>
    <row r="7" spans="1:10">
      <c r="A7" s="68"/>
      <c r="B7" s="92"/>
      <c r="C7" s="88"/>
      <c r="D7" s="88"/>
      <c r="E7" s="88"/>
      <c r="F7" s="88"/>
      <c r="G7" s="453"/>
    </row>
    <row r="8" spans="1:10" ht="14.5">
      <c r="A8" s="250"/>
      <c r="B8" s="698" t="s">
        <v>737</v>
      </c>
      <c r="C8" s="698"/>
      <c r="D8" s="249"/>
      <c r="E8" s="249"/>
      <c r="F8" s="249"/>
      <c r="G8" s="249"/>
    </row>
    <row r="9" spans="1:10">
      <c r="A9" s="63" t="s">
        <v>738</v>
      </c>
      <c r="B9" s="91" t="s">
        <v>739</v>
      </c>
      <c r="C9" s="64" t="s">
        <v>210</v>
      </c>
      <c r="D9" s="64">
        <v>2022</v>
      </c>
      <c r="E9" s="64">
        <v>2023</v>
      </c>
      <c r="F9" s="64">
        <v>2024</v>
      </c>
      <c r="G9" s="64">
        <v>2025</v>
      </c>
    </row>
    <row r="10" spans="1:10">
      <c r="A10" s="320"/>
      <c r="B10" s="106" t="s">
        <v>740</v>
      </c>
      <c r="C10" s="78" t="s">
        <v>734</v>
      </c>
      <c r="D10" s="66" t="s">
        <v>741</v>
      </c>
      <c r="E10" s="187">
        <v>11778</v>
      </c>
      <c r="F10" s="187">
        <v>10749</v>
      </c>
      <c r="G10" s="187">
        <v>15200.7</v>
      </c>
    </row>
    <row r="11" spans="1:10">
      <c r="A11" s="320"/>
      <c r="B11" s="106" t="s">
        <v>742</v>
      </c>
      <c r="C11" s="78" t="s">
        <v>734</v>
      </c>
      <c r="D11" s="187">
        <v>2280</v>
      </c>
      <c r="E11" s="66">
        <v>304</v>
      </c>
      <c r="F11" s="66">
        <v>430</v>
      </c>
      <c r="G11" s="66">
        <v>404.5</v>
      </c>
    </row>
    <row r="12" spans="1:10">
      <c r="A12" s="33"/>
      <c r="B12" s="231" t="s">
        <v>1461</v>
      </c>
      <c r="C12" s="78" t="s">
        <v>1471</v>
      </c>
      <c r="D12" s="66">
        <v>100</v>
      </c>
      <c r="E12" s="66">
        <v>100</v>
      </c>
      <c r="F12" s="66">
        <v>100</v>
      </c>
      <c r="G12" s="66">
        <v>100</v>
      </c>
    </row>
    <row r="13" spans="1:10">
      <c r="A13" s="213"/>
      <c r="B13" s="718" t="s">
        <v>743</v>
      </c>
      <c r="C13" s="718"/>
      <c r="D13" s="718"/>
      <c r="E13" s="718"/>
      <c r="F13" s="718"/>
      <c r="G13" s="718"/>
    </row>
    <row r="14" spans="1:10">
      <c r="A14" s="213"/>
      <c r="B14" s="719" t="s">
        <v>744</v>
      </c>
      <c r="C14" s="719"/>
      <c r="D14" s="719"/>
      <c r="E14" s="719"/>
      <c r="F14" s="719"/>
      <c r="G14" s="719"/>
    </row>
    <row r="15" spans="1:10">
      <c r="A15" s="81"/>
      <c r="B15" s="234"/>
      <c r="C15" s="235"/>
      <c r="D15" s="236"/>
      <c r="E15" s="236"/>
      <c r="F15" s="236"/>
      <c r="G15" s="236"/>
    </row>
    <row r="16" spans="1:10" ht="14.5">
      <c r="A16" s="169"/>
      <c r="B16" s="698" t="s">
        <v>745</v>
      </c>
      <c r="C16" s="698"/>
      <c r="D16" s="290"/>
      <c r="E16" s="290"/>
      <c r="F16" s="290"/>
      <c r="G16" s="290"/>
    </row>
    <row r="17" spans="1:7">
      <c r="A17" s="63" t="s">
        <v>746</v>
      </c>
      <c r="B17" s="91" t="s">
        <v>747</v>
      </c>
      <c r="C17" s="64" t="s">
        <v>210</v>
      </c>
      <c r="D17" s="64">
        <v>2022</v>
      </c>
      <c r="E17" s="64">
        <v>2023</v>
      </c>
      <c r="F17" s="64">
        <v>2024</v>
      </c>
      <c r="G17" s="64">
        <v>2025</v>
      </c>
    </row>
    <row r="18" spans="1:7" ht="17.5" customHeight="1">
      <c r="A18" s="65"/>
      <c r="B18" s="231" t="s">
        <v>733</v>
      </c>
      <c r="C18" s="237" t="s">
        <v>734</v>
      </c>
      <c r="D18" s="238">
        <v>1639</v>
      </c>
      <c r="E18" s="409">
        <v>10801</v>
      </c>
      <c r="F18" s="409">
        <v>11237</v>
      </c>
      <c r="G18" s="409">
        <v>17897</v>
      </c>
    </row>
    <row r="19" spans="1:7">
      <c r="A19" s="213"/>
      <c r="B19" s="718" t="s">
        <v>748</v>
      </c>
      <c r="C19" s="718"/>
      <c r="D19" s="718"/>
      <c r="E19" s="718"/>
      <c r="F19" s="718"/>
      <c r="G19" s="718"/>
    </row>
    <row r="20" spans="1:7">
      <c r="A20" s="213"/>
      <c r="B20" s="719" t="s">
        <v>749</v>
      </c>
      <c r="C20" s="719"/>
      <c r="D20" s="719"/>
      <c r="E20" s="719"/>
      <c r="F20" s="719"/>
      <c r="G20" s="719"/>
    </row>
    <row r="21" spans="1:7">
      <c r="A21" s="68"/>
      <c r="B21" s="92"/>
      <c r="C21" s="88"/>
      <c r="D21" s="88"/>
      <c r="E21" s="88"/>
      <c r="F21" s="88"/>
      <c r="G21" s="88"/>
    </row>
    <row r="22" spans="1:7" ht="22" customHeight="1">
      <c r="A22" s="63" t="s">
        <v>750</v>
      </c>
      <c r="B22" s="91" t="s">
        <v>751</v>
      </c>
      <c r="C22" s="64" t="s">
        <v>210</v>
      </c>
      <c r="D22" s="518" t="s">
        <v>752</v>
      </c>
      <c r="E22" s="642" t="s">
        <v>753</v>
      </c>
      <c r="F22" s="642"/>
      <c r="G22" s="642"/>
    </row>
    <row r="23" spans="1:7" ht="16" customHeight="1">
      <c r="A23" s="65"/>
      <c r="B23" s="231" t="s">
        <v>754</v>
      </c>
      <c r="C23" s="237" t="s">
        <v>734</v>
      </c>
      <c r="D23" s="519">
        <v>543.96</v>
      </c>
      <c r="E23" s="715" t="s">
        <v>755</v>
      </c>
      <c r="F23" s="715"/>
      <c r="G23" s="715"/>
    </row>
    <row r="24" spans="1:7" ht="16" customHeight="1">
      <c r="A24" s="33"/>
      <c r="B24" s="231" t="s">
        <v>756</v>
      </c>
      <c r="C24" s="237" t="s">
        <v>734</v>
      </c>
      <c r="D24" s="520">
        <v>6990.8</v>
      </c>
      <c r="E24" s="715"/>
      <c r="F24" s="715"/>
      <c r="G24" s="715"/>
    </row>
    <row r="25" spans="1:7" ht="25" customHeight="1">
      <c r="A25" s="33"/>
      <c r="B25" s="231" t="s">
        <v>757</v>
      </c>
      <c r="C25" s="237" t="s">
        <v>734</v>
      </c>
      <c r="D25" s="521">
        <v>720.8</v>
      </c>
      <c r="E25" s="715"/>
      <c r="F25" s="715"/>
      <c r="G25" s="715"/>
    </row>
    <row r="26" spans="1:7" ht="16" customHeight="1">
      <c r="A26" s="33"/>
      <c r="B26" s="231" t="s">
        <v>758</v>
      </c>
      <c r="C26" s="237" t="s">
        <v>734</v>
      </c>
      <c r="D26" s="573">
        <v>8312.5</v>
      </c>
      <c r="E26" s="715"/>
      <c r="F26" s="715"/>
      <c r="G26" s="715"/>
    </row>
    <row r="27" spans="1:7" ht="16" customHeight="1">
      <c r="A27" s="33"/>
      <c r="B27" s="231" t="s">
        <v>759</v>
      </c>
      <c r="C27" s="237" t="s">
        <v>734</v>
      </c>
      <c r="D27" s="522">
        <v>225.5</v>
      </c>
      <c r="E27" s="715"/>
      <c r="F27" s="715"/>
      <c r="G27" s="715"/>
    </row>
    <row r="28" spans="1:7" ht="16" customHeight="1">
      <c r="A28" s="33"/>
      <c r="B28" s="231" t="s">
        <v>760</v>
      </c>
      <c r="C28" s="237" t="s">
        <v>734</v>
      </c>
      <c r="D28" s="521">
        <v>431.9</v>
      </c>
      <c r="E28" s="715"/>
      <c r="F28" s="715"/>
      <c r="G28" s="715"/>
    </row>
    <row r="29" spans="1:7" ht="16" customHeight="1">
      <c r="A29" s="33"/>
      <c r="B29" s="231" t="s">
        <v>761</v>
      </c>
      <c r="C29" s="237" t="s">
        <v>734</v>
      </c>
      <c r="D29" s="521">
        <v>671.5</v>
      </c>
      <c r="E29" s="715"/>
      <c r="F29" s="715"/>
      <c r="G29" s="715"/>
    </row>
    <row r="31" spans="1:7" ht="14.5">
      <c r="B31" s="698" t="s">
        <v>762</v>
      </c>
      <c r="C31" s="699"/>
    </row>
    <row r="32" spans="1:7" ht="35.5" customHeight="1">
      <c r="A32" s="214" t="s">
        <v>763</v>
      </c>
      <c r="B32" s="444" t="s">
        <v>302</v>
      </c>
      <c r="C32" s="703">
        <v>2025</v>
      </c>
      <c r="D32" s="703"/>
      <c r="E32" s="703"/>
      <c r="F32" s="703"/>
      <c r="G32" s="703"/>
    </row>
    <row r="33" spans="1:7" ht="47.5" customHeight="1">
      <c r="A33" s="110"/>
      <c r="B33" s="258" t="s">
        <v>54</v>
      </c>
      <c r="C33" s="645" t="s">
        <v>764</v>
      </c>
      <c r="D33" s="645"/>
      <c r="E33" s="645"/>
      <c r="F33" s="645"/>
      <c r="G33" s="645"/>
    </row>
    <row r="34" spans="1:7" ht="47.5" customHeight="1">
      <c r="A34" s="110"/>
      <c r="B34" s="258" t="s">
        <v>765</v>
      </c>
      <c r="C34" s="645" t="s">
        <v>766</v>
      </c>
      <c r="D34" s="645"/>
      <c r="E34" s="645"/>
      <c r="F34" s="645"/>
      <c r="G34" s="645"/>
    </row>
    <row r="35" spans="1:7" ht="47.5" customHeight="1">
      <c r="A35" s="110"/>
      <c r="B35" s="258" t="s">
        <v>58</v>
      </c>
      <c r="C35" s="645" t="s">
        <v>767</v>
      </c>
      <c r="D35" s="645"/>
      <c r="E35" s="645"/>
      <c r="F35" s="645"/>
      <c r="G35" s="645"/>
    </row>
    <row r="36" spans="1:7" ht="47.5" customHeight="1">
      <c r="A36" s="110"/>
      <c r="B36" s="258" t="s">
        <v>57</v>
      </c>
      <c r="C36" s="645" t="s">
        <v>768</v>
      </c>
      <c r="D36" s="645"/>
      <c r="E36" s="645"/>
      <c r="F36" s="645"/>
      <c r="G36" s="645"/>
    </row>
    <row r="37" spans="1:7" ht="87.65" customHeight="1">
      <c r="A37" s="110"/>
      <c r="B37" s="258" t="s">
        <v>769</v>
      </c>
      <c r="C37" s="645" t="s">
        <v>1470</v>
      </c>
      <c r="D37" s="645"/>
      <c r="E37" s="645"/>
      <c r="F37" s="645"/>
      <c r="G37" s="645"/>
    </row>
    <row r="38" spans="1:7" ht="47.5" customHeight="1">
      <c r="A38" s="110"/>
      <c r="B38" s="258" t="s">
        <v>56</v>
      </c>
      <c r="C38" s="645" t="s">
        <v>770</v>
      </c>
      <c r="D38" s="645"/>
      <c r="E38" s="645"/>
      <c r="F38" s="645"/>
      <c r="G38" s="645"/>
    </row>
    <row r="39" spans="1:7" ht="47.5" customHeight="1">
      <c r="A39" s="110"/>
      <c r="B39" s="258" t="s">
        <v>61</v>
      </c>
      <c r="C39" s="645" t="s">
        <v>771</v>
      </c>
      <c r="D39" s="645"/>
      <c r="E39" s="645"/>
      <c r="F39" s="645"/>
      <c r="G39" s="645"/>
    </row>
    <row r="40" spans="1:7" ht="38.15" customHeight="1">
      <c r="B40" s="258" t="s">
        <v>55</v>
      </c>
      <c r="C40" s="645" t="s">
        <v>772</v>
      </c>
      <c r="D40" s="645"/>
      <c r="E40" s="645"/>
      <c r="F40" s="645"/>
      <c r="G40" s="645"/>
    </row>
    <row r="41" spans="1:7" ht="47.5" customHeight="1">
      <c r="D41"/>
    </row>
    <row r="42" spans="1:7" ht="47.5" customHeight="1">
      <c r="D42"/>
    </row>
    <row r="43" spans="1:7" ht="47.5" customHeight="1">
      <c r="D43"/>
    </row>
    <row r="44" spans="1:7" ht="16">
      <c r="D44"/>
    </row>
    <row r="45" spans="1:7" ht="16">
      <c r="D45"/>
    </row>
    <row r="46" spans="1:7" ht="16">
      <c r="D46"/>
    </row>
    <row r="47" spans="1:7" ht="16">
      <c r="D47"/>
    </row>
    <row r="48" spans="1:7" ht="16">
      <c r="D48"/>
    </row>
    <row r="49" spans="4:4" ht="16">
      <c r="D49"/>
    </row>
    <row r="50" spans="4:4" ht="16">
      <c r="D50"/>
    </row>
  </sheetData>
  <mergeCells count="21">
    <mergeCell ref="C40:G40"/>
    <mergeCell ref="B1:C1"/>
    <mergeCell ref="B8:C8"/>
    <mergeCell ref="B16:C16"/>
    <mergeCell ref="B31:C31"/>
    <mergeCell ref="B5:G5"/>
    <mergeCell ref="B13:G13"/>
    <mergeCell ref="B14:G14"/>
    <mergeCell ref="B6:G6"/>
    <mergeCell ref="B20:G20"/>
    <mergeCell ref="B19:G19"/>
    <mergeCell ref="C39:G39"/>
    <mergeCell ref="C38:G38"/>
    <mergeCell ref="C37:G37"/>
    <mergeCell ref="C36:G36"/>
    <mergeCell ref="C35:G35"/>
    <mergeCell ref="C34:G34"/>
    <mergeCell ref="C33:G33"/>
    <mergeCell ref="C32:G32"/>
    <mergeCell ref="E23:G29"/>
    <mergeCell ref="E22:G22"/>
  </mergeCells>
  <phoneticPr fontId="63"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493C7-EBE1-804D-AFF0-C35BBE43CDA4}">
  <dimension ref="A1:J23"/>
  <sheetViews>
    <sheetView showGridLines="0" workbookViewId="0">
      <selection activeCell="A2" sqref="A2"/>
    </sheetView>
  </sheetViews>
  <sheetFormatPr baseColWidth="10" defaultColWidth="11" defaultRowHeight="12"/>
  <cols>
    <col min="1" max="1" width="11.83203125" style="52" customWidth="1"/>
    <col min="2" max="2" width="35.33203125" style="45" customWidth="1"/>
    <col min="3" max="3" width="13.83203125" style="52" customWidth="1"/>
    <col min="4" max="7" width="18.33203125" style="52" customWidth="1"/>
    <col min="8" max="9" width="9.83203125" style="52" customWidth="1"/>
    <col min="10" max="10" width="17.5" style="52" customWidth="1"/>
    <col min="11" max="11" width="33" style="52" customWidth="1"/>
    <col min="12" max="16384" width="11" style="52"/>
  </cols>
  <sheetData>
    <row r="1" spans="1:10" ht="20.25" customHeight="1">
      <c r="B1" s="698" t="s">
        <v>773</v>
      </c>
      <c r="C1" s="699"/>
      <c r="D1" s="699"/>
      <c r="E1" s="699"/>
      <c r="J1" s="292" t="str">
        <f>HYPERLINK("#'Índice'!A1","Volver al índice")</f>
        <v>Volver al índice</v>
      </c>
    </row>
    <row r="2" spans="1:10" ht="16" customHeight="1">
      <c r="A2" s="53" t="s">
        <v>774</v>
      </c>
      <c r="B2" s="481" t="s">
        <v>775</v>
      </c>
      <c r="C2" s="713">
        <v>2025</v>
      </c>
      <c r="D2" s="713"/>
      <c r="E2" s="713"/>
      <c r="F2" s="713"/>
      <c r="G2" s="713"/>
      <c r="I2" s="65"/>
      <c r="J2" s="65"/>
    </row>
    <row r="3" spans="1:10" ht="40.5" customHeight="1">
      <c r="B3" s="523" t="s">
        <v>776</v>
      </c>
      <c r="C3" s="644" t="s">
        <v>777</v>
      </c>
      <c r="D3" s="644"/>
      <c r="E3" s="644"/>
      <c r="F3" s="644"/>
      <c r="G3" s="644"/>
      <c r="I3" s="65"/>
      <c r="J3" s="65"/>
    </row>
    <row r="4" spans="1:10" ht="40.5" customHeight="1">
      <c r="B4" s="523" t="s">
        <v>71</v>
      </c>
      <c r="C4" s="644" t="s">
        <v>778</v>
      </c>
      <c r="D4" s="644"/>
      <c r="E4" s="644"/>
      <c r="F4" s="644"/>
      <c r="G4" s="644"/>
      <c r="I4" s="65"/>
      <c r="J4" s="65"/>
    </row>
    <row r="5" spans="1:10" ht="40.5" customHeight="1">
      <c r="B5" s="523" t="s">
        <v>779</v>
      </c>
      <c r="C5" s="644" t="s">
        <v>780</v>
      </c>
      <c r="D5" s="644"/>
      <c r="E5" s="644"/>
      <c r="F5" s="644"/>
      <c r="G5" s="644"/>
      <c r="I5" s="65"/>
      <c r="J5" s="65"/>
    </row>
    <row r="6" spans="1:10" ht="24" customHeight="1">
      <c r="B6" s="675" t="s">
        <v>781</v>
      </c>
      <c r="C6" s="675"/>
      <c r="D6" s="675"/>
      <c r="E6" s="675"/>
      <c r="F6" s="675"/>
      <c r="G6" s="723"/>
      <c r="I6" s="65"/>
      <c r="J6" s="65"/>
    </row>
    <row r="7" spans="1:10" ht="24.65" customHeight="1">
      <c r="B7" s="675" t="s">
        <v>782</v>
      </c>
      <c r="C7" s="675"/>
      <c r="D7" s="675"/>
      <c r="E7" s="675"/>
      <c r="F7" s="675"/>
      <c r="G7" s="675"/>
      <c r="I7" s="65"/>
      <c r="J7" s="65"/>
    </row>
    <row r="8" spans="1:10" ht="18.75" customHeight="1">
      <c r="B8" s="209"/>
      <c r="C8" s="48"/>
      <c r="D8" s="48"/>
      <c r="E8" s="48"/>
      <c r="I8" s="250"/>
      <c r="J8" s="250"/>
    </row>
    <row r="9" spans="1:10" ht="14.5">
      <c r="B9" s="698" t="s">
        <v>72</v>
      </c>
      <c r="C9" s="698"/>
      <c r="D9" s="698"/>
      <c r="E9" s="698"/>
    </row>
    <row r="10" spans="1:10">
      <c r="A10" s="63" t="s">
        <v>783</v>
      </c>
      <c r="B10" s="97" t="s">
        <v>72</v>
      </c>
      <c r="C10" s="89" t="s">
        <v>210</v>
      </c>
      <c r="D10" s="89">
        <v>2022</v>
      </c>
      <c r="E10" s="89">
        <v>2023</v>
      </c>
      <c r="F10" s="89">
        <v>2024</v>
      </c>
      <c r="G10" s="174">
        <v>2025</v>
      </c>
      <c r="H10" s="94"/>
      <c r="J10" s="65"/>
    </row>
    <row r="11" spans="1:10" ht="19" customHeight="1">
      <c r="A11" s="65"/>
      <c r="B11" s="93" t="s">
        <v>784</v>
      </c>
      <c r="C11" s="176" t="s">
        <v>785</v>
      </c>
      <c r="D11" s="177" t="s">
        <v>786</v>
      </c>
      <c r="E11" s="177" t="s">
        <v>786</v>
      </c>
      <c r="F11" s="177" t="s">
        <v>786</v>
      </c>
      <c r="G11" s="177" t="s">
        <v>786</v>
      </c>
      <c r="H11" s="94"/>
      <c r="I11" s="65"/>
      <c r="J11" s="65"/>
    </row>
    <row r="12" spans="1:10">
      <c r="A12" s="33"/>
      <c r="B12" s="35" t="s">
        <v>787</v>
      </c>
      <c r="C12" s="67" t="s">
        <v>236</v>
      </c>
      <c r="D12" s="98" t="s">
        <v>788</v>
      </c>
      <c r="E12" s="98" t="s">
        <v>788</v>
      </c>
      <c r="F12" s="98" t="s">
        <v>788</v>
      </c>
      <c r="G12" s="177" t="s">
        <v>788</v>
      </c>
      <c r="H12" s="94"/>
      <c r="I12" s="65"/>
      <c r="J12" s="65"/>
    </row>
    <row r="13" spans="1:10">
      <c r="A13" s="33"/>
      <c r="B13" s="171" t="s">
        <v>789</v>
      </c>
      <c r="C13" s="172" t="s">
        <v>790</v>
      </c>
      <c r="D13" s="175">
        <v>8927</v>
      </c>
      <c r="E13" s="175">
        <v>10875</v>
      </c>
      <c r="F13" s="175">
        <v>12324</v>
      </c>
      <c r="G13" s="178">
        <v>15284</v>
      </c>
      <c r="H13" s="94"/>
      <c r="I13" s="65"/>
      <c r="J13" s="65"/>
    </row>
    <row r="14" spans="1:10">
      <c r="A14" s="33"/>
      <c r="B14" s="35" t="s">
        <v>791</v>
      </c>
      <c r="C14" s="67" t="s">
        <v>212</v>
      </c>
      <c r="D14" s="98">
        <v>6</v>
      </c>
      <c r="E14" s="98">
        <v>6</v>
      </c>
      <c r="F14" s="98">
        <v>6</v>
      </c>
      <c r="G14" s="177">
        <v>6</v>
      </c>
      <c r="H14" s="94"/>
      <c r="I14" s="65"/>
      <c r="J14" s="65"/>
    </row>
    <row r="15" spans="1:10">
      <c r="A15" s="169"/>
      <c r="B15" s="170"/>
      <c r="C15" s="95"/>
      <c r="D15" s="95"/>
      <c r="E15" s="96"/>
      <c r="F15" s="96"/>
      <c r="G15" s="96"/>
      <c r="H15" s="94"/>
      <c r="I15" s="65"/>
      <c r="J15" s="65"/>
    </row>
    <row r="16" spans="1:10" ht="14.5">
      <c r="A16" s="169"/>
      <c r="B16" s="698" t="s">
        <v>73</v>
      </c>
      <c r="C16" s="698"/>
      <c r="D16" s="698"/>
      <c r="E16" s="698"/>
      <c r="F16" s="96"/>
      <c r="G16" s="96"/>
      <c r="H16" s="94"/>
      <c r="I16" s="65"/>
      <c r="J16" s="65"/>
    </row>
    <row r="17" spans="1:10">
      <c r="A17" s="63" t="s">
        <v>792</v>
      </c>
      <c r="B17" s="91" t="s">
        <v>793</v>
      </c>
      <c r="C17" s="89" t="s">
        <v>210</v>
      </c>
      <c r="D17" s="64">
        <v>2022</v>
      </c>
      <c r="E17" s="64">
        <v>2023</v>
      </c>
      <c r="F17" s="64">
        <v>2024</v>
      </c>
      <c r="G17" s="64">
        <v>2025</v>
      </c>
      <c r="H17" s="94"/>
      <c r="I17" s="65"/>
      <c r="J17" s="65"/>
    </row>
    <row r="18" spans="1:10">
      <c r="A18" s="65"/>
      <c r="B18" s="35" t="s">
        <v>794</v>
      </c>
      <c r="C18" s="176" t="s">
        <v>212</v>
      </c>
      <c r="D18" s="66">
        <v>6</v>
      </c>
      <c r="E18" s="66">
        <v>6</v>
      </c>
      <c r="F18" s="66">
        <v>6</v>
      </c>
      <c r="G18" s="66">
        <v>6</v>
      </c>
      <c r="H18" s="94"/>
      <c r="I18" s="65"/>
      <c r="J18" s="65"/>
    </row>
    <row r="19" spans="1:10">
      <c r="A19" s="33"/>
      <c r="B19" s="171" t="s">
        <v>795</v>
      </c>
      <c r="C19" s="67" t="s">
        <v>790</v>
      </c>
      <c r="D19" s="175">
        <v>8927</v>
      </c>
      <c r="E19" s="175">
        <v>10875</v>
      </c>
      <c r="F19" s="175">
        <v>12324</v>
      </c>
      <c r="G19" s="178">
        <v>15284</v>
      </c>
      <c r="H19" s="94"/>
      <c r="I19" s="65"/>
      <c r="J19" s="65"/>
    </row>
    <row r="20" spans="1:10">
      <c r="A20" s="33"/>
      <c r="B20" s="35" t="s">
        <v>796</v>
      </c>
      <c r="C20" s="172" t="s">
        <v>212</v>
      </c>
      <c r="D20" s="66" t="s">
        <v>741</v>
      </c>
      <c r="E20" s="66" t="s">
        <v>741</v>
      </c>
      <c r="F20" s="66">
        <v>3.5</v>
      </c>
      <c r="G20" s="66">
        <v>4</v>
      </c>
      <c r="H20" s="94"/>
      <c r="I20" s="65"/>
      <c r="J20" s="65"/>
    </row>
    <row r="21" spans="1:10" ht="15" customHeight="1">
      <c r="A21" s="213"/>
      <c r="B21" s="721" t="s">
        <v>797</v>
      </c>
      <c r="C21" s="722"/>
      <c r="D21" s="722"/>
      <c r="E21" s="722"/>
      <c r="F21" s="722"/>
      <c r="G21" s="722"/>
      <c r="H21" s="94"/>
      <c r="I21" s="65"/>
      <c r="J21" s="65"/>
    </row>
    <row r="22" spans="1:10">
      <c r="A22" s="81"/>
      <c r="B22" s="720" t="s">
        <v>798</v>
      </c>
      <c r="C22" s="714"/>
      <c r="D22" s="714"/>
      <c r="E22" s="714"/>
      <c r="F22" s="714"/>
      <c r="G22" s="714"/>
      <c r="H22" s="94"/>
    </row>
    <row r="23" spans="1:10">
      <c r="B23" s="714" t="s">
        <v>799</v>
      </c>
      <c r="C23" s="714"/>
      <c r="D23" s="714"/>
      <c r="E23" s="714"/>
      <c r="F23" s="714"/>
      <c r="G23" s="714"/>
      <c r="I23" s="65"/>
      <c r="J23" s="65"/>
    </row>
  </sheetData>
  <sheetProtection sheet="1" objects="1" scenarios="1"/>
  <mergeCells count="12">
    <mergeCell ref="B23:G23"/>
    <mergeCell ref="B22:G22"/>
    <mergeCell ref="B21:G21"/>
    <mergeCell ref="C5:G5"/>
    <mergeCell ref="C4:G4"/>
    <mergeCell ref="B7:G7"/>
    <mergeCell ref="B6:G6"/>
    <mergeCell ref="B1:E1"/>
    <mergeCell ref="B9:E9"/>
    <mergeCell ref="B16:E16"/>
    <mergeCell ref="C3:G3"/>
    <mergeCell ref="C2:G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DF2D1-AB07-2F49-9658-6DCA5FAF4A57}">
  <dimension ref="A1:M96"/>
  <sheetViews>
    <sheetView showGridLines="0" topLeftCell="A55" workbookViewId="0">
      <selection activeCell="B61" sqref="B61:F61"/>
    </sheetView>
  </sheetViews>
  <sheetFormatPr baseColWidth="10" defaultColWidth="11" defaultRowHeight="12"/>
  <cols>
    <col min="1" max="1" width="13.75" style="37" customWidth="1"/>
    <col min="2" max="2" width="26.58203125" style="48" customWidth="1"/>
    <col min="3" max="3" width="26.58203125" style="37" customWidth="1"/>
    <col min="4" max="7" width="12.83203125" style="37" customWidth="1"/>
    <col min="8" max="8" width="13.25" style="37" customWidth="1"/>
    <col min="9" max="10" width="11" style="37"/>
    <col min="11" max="11" width="13.75" style="37" customWidth="1"/>
    <col min="12" max="16384" width="11" style="37"/>
  </cols>
  <sheetData>
    <row r="1" spans="1:11" ht="13">
      <c r="B1" s="600" t="s">
        <v>76</v>
      </c>
      <c r="C1" s="600"/>
      <c r="K1" s="119" t="str">
        <f>HYPERLINK("#'Índice'!A1","Volver al índice")</f>
        <v>Volver al índice</v>
      </c>
    </row>
    <row r="2" spans="1:11" ht="14.5" customHeight="1">
      <c r="A2" s="195" t="s">
        <v>800</v>
      </c>
      <c r="B2" s="734" t="s">
        <v>76</v>
      </c>
      <c r="C2" s="735"/>
      <c r="D2" s="735"/>
      <c r="E2" s="735"/>
      <c r="F2" s="735"/>
      <c r="G2" s="735"/>
      <c r="H2" s="736"/>
    </row>
    <row r="3" spans="1:11" ht="63.65" customHeight="1">
      <c r="B3" s="689" t="s">
        <v>1463</v>
      </c>
      <c r="C3" s="690"/>
      <c r="D3" s="690"/>
      <c r="E3" s="690"/>
      <c r="F3" s="690"/>
      <c r="G3" s="690"/>
      <c r="H3" s="691"/>
    </row>
    <row r="4" spans="1:11" ht="63.65" customHeight="1">
      <c r="B4" s="764"/>
      <c r="C4" s="704"/>
      <c r="D4" s="704"/>
      <c r="E4" s="704"/>
      <c r="F4" s="704"/>
      <c r="G4" s="704"/>
      <c r="H4" s="765"/>
      <c r="I4" s="32"/>
    </row>
    <row r="5" spans="1:11" ht="63.65" customHeight="1">
      <c r="B5" s="764"/>
      <c r="C5" s="704"/>
      <c r="D5" s="704"/>
      <c r="E5" s="704"/>
      <c r="F5" s="704"/>
      <c r="G5" s="704"/>
      <c r="H5" s="765"/>
      <c r="I5" s="32"/>
    </row>
    <row r="6" spans="1:11" ht="120" customHeight="1">
      <c r="B6" s="692"/>
      <c r="C6" s="693"/>
      <c r="D6" s="693"/>
      <c r="E6" s="693"/>
      <c r="F6" s="693"/>
      <c r="G6" s="693"/>
      <c r="H6" s="694"/>
    </row>
    <row r="7" spans="1:11" ht="18" customHeight="1">
      <c r="B7"/>
      <c r="C7"/>
      <c r="D7"/>
      <c r="E7"/>
      <c r="F7"/>
      <c r="G7"/>
      <c r="H7"/>
    </row>
    <row r="8" spans="1:11" ht="14.25" customHeight="1">
      <c r="B8" s="110"/>
      <c r="C8" s="32"/>
      <c r="D8" s="32"/>
      <c r="F8" s="253"/>
    </row>
    <row r="9" spans="1:11" ht="14.25" customHeight="1">
      <c r="B9" s="600" t="s">
        <v>77</v>
      </c>
      <c r="C9" s="600"/>
      <c r="F9" s="32"/>
      <c r="G9" s="253"/>
    </row>
    <row r="10" spans="1:11" ht="21" customHeight="1">
      <c r="A10" s="113" t="s">
        <v>801</v>
      </c>
      <c r="B10" s="524" t="s">
        <v>77</v>
      </c>
      <c r="C10" s="766">
        <v>2025</v>
      </c>
      <c r="D10" s="767"/>
      <c r="E10" s="767"/>
      <c r="F10" s="767"/>
      <c r="G10" s="767"/>
      <c r="H10" s="768"/>
    </row>
    <row r="11" spans="1:11" ht="40.5" customHeight="1">
      <c r="B11" s="525" t="s">
        <v>802</v>
      </c>
      <c r="C11" s="739" t="s">
        <v>803</v>
      </c>
      <c r="D11" s="740"/>
      <c r="E11" s="740"/>
      <c r="F11" s="740"/>
      <c r="G11" s="740"/>
      <c r="H11" s="741"/>
    </row>
    <row r="12" spans="1:11" ht="29.5" customHeight="1">
      <c r="B12" s="525" t="s">
        <v>804</v>
      </c>
      <c r="C12" s="739" t="s">
        <v>805</v>
      </c>
      <c r="D12" s="740"/>
      <c r="E12" s="740"/>
      <c r="F12" s="740"/>
      <c r="G12" s="740"/>
      <c r="H12" s="741"/>
    </row>
    <row r="13" spans="1:11" ht="26.5" customHeight="1">
      <c r="B13" s="525" t="s">
        <v>806</v>
      </c>
      <c r="C13" s="739" t="s">
        <v>807</v>
      </c>
      <c r="D13" s="740"/>
      <c r="E13" s="740"/>
      <c r="F13" s="740"/>
      <c r="G13" s="740"/>
      <c r="H13" s="741"/>
    </row>
    <row r="14" spans="1:11" ht="26.5" customHeight="1">
      <c r="B14" s="525" t="s">
        <v>808</v>
      </c>
      <c r="C14" s="739" t="s">
        <v>809</v>
      </c>
      <c r="D14" s="740"/>
      <c r="E14" s="740"/>
      <c r="F14" s="740"/>
      <c r="G14" s="740"/>
      <c r="H14" s="741"/>
    </row>
    <row r="15" spans="1:11" ht="26.5" customHeight="1">
      <c r="B15" s="525" t="s">
        <v>810</v>
      </c>
      <c r="C15" s="739" t="s">
        <v>811</v>
      </c>
      <c r="D15" s="740"/>
      <c r="E15" s="740"/>
      <c r="F15" s="740"/>
      <c r="G15" s="740"/>
      <c r="H15" s="741"/>
    </row>
    <row r="16" spans="1:11" ht="19" customHeight="1">
      <c r="B16" s="525" t="s">
        <v>812</v>
      </c>
      <c r="C16" s="739" t="s">
        <v>813</v>
      </c>
      <c r="D16" s="740"/>
      <c r="E16" s="740"/>
      <c r="F16" s="740"/>
      <c r="G16" s="740"/>
      <c r="H16" s="741"/>
    </row>
    <row r="17" spans="1:9" ht="29.5" customHeight="1">
      <c r="B17" s="525" t="s">
        <v>814</v>
      </c>
      <c r="C17" s="739" t="s">
        <v>815</v>
      </c>
      <c r="D17" s="740"/>
      <c r="E17" s="740"/>
      <c r="F17" s="740"/>
      <c r="G17" s="740"/>
      <c r="H17" s="741"/>
    </row>
    <row r="18" spans="1:9" ht="51.65" customHeight="1">
      <c r="B18" s="525" t="s">
        <v>816</v>
      </c>
      <c r="C18" s="739" t="s">
        <v>817</v>
      </c>
      <c r="D18" s="740"/>
      <c r="E18" s="740"/>
      <c r="F18" s="740"/>
      <c r="G18" s="740"/>
      <c r="H18" s="741"/>
    </row>
    <row r="20" spans="1:9" ht="13">
      <c r="B20" s="600" t="s">
        <v>818</v>
      </c>
      <c r="C20" s="600"/>
    </row>
    <row r="21" spans="1:9">
      <c r="A21" s="444" t="s">
        <v>523</v>
      </c>
      <c r="B21" s="745" t="s">
        <v>524</v>
      </c>
      <c r="C21" s="746"/>
      <c r="D21" s="215" t="s">
        <v>210</v>
      </c>
      <c r="E21" s="113" t="s">
        <v>819</v>
      </c>
      <c r="F21" s="113" t="s">
        <v>820</v>
      </c>
      <c r="G21" s="113" t="s">
        <v>821</v>
      </c>
      <c r="H21" s="113" t="s">
        <v>187</v>
      </c>
    </row>
    <row r="22" spans="1:9" ht="13.5" customHeight="1">
      <c r="A22" s="48"/>
      <c r="B22" s="743" t="s">
        <v>525</v>
      </c>
      <c r="C22" s="744"/>
      <c r="D22" s="183" t="s">
        <v>472</v>
      </c>
      <c r="E22" s="105">
        <v>0</v>
      </c>
      <c r="F22" s="105">
        <v>0</v>
      </c>
      <c r="G22" s="105">
        <v>0</v>
      </c>
      <c r="H22" s="105">
        <v>0</v>
      </c>
      <c r="I22"/>
    </row>
    <row r="23" spans="1:9" ht="13.5" customHeight="1">
      <c r="A23" s="48"/>
      <c r="B23" s="743" t="s">
        <v>526</v>
      </c>
      <c r="C23" s="744"/>
      <c r="D23" s="251" t="s">
        <v>472</v>
      </c>
      <c r="E23" s="105">
        <v>0</v>
      </c>
      <c r="F23" s="105">
        <v>0</v>
      </c>
      <c r="G23" s="105">
        <v>0</v>
      </c>
      <c r="H23" s="105">
        <v>0</v>
      </c>
    </row>
    <row r="24" spans="1:9" ht="13.5" customHeight="1">
      <c r="A24" s="48"/>
      <c r="B24" s="743" t="s">
        <v>527</v>
      </c>
      <c r="C24" s="744"/>
      <c r="D24" s="251" t="s">
        <v>472</v>
      </c>
      <c r="E24" s="105">
        <v>0</v>
      </c>
      <c r="F24" s="105">
        <v>0</v>
      </c>
      <c r="G24" s="105">
        <v>0</v>
      </c>
      <c r="H24" s="105">
        <v>0</v>
      </c>
    </row>
    <row r="25" spans="1:9" ht="13.5" customHeight="1">
      <c r="A25" s="48"/>
      <c r="B25" s="743" t="s">
        <v>528</v>
      </c>
      <c r="C25" s="744"/>
      <c r="D25" s="251" t="s">
        <v>472</v>
      </c>
      <c r="E25" s="105">
        <v>0</v>
      </c>
      <c r="F25" s="105">
        <v>0</v>
      </c>
      <c r="G25" s="105">
        <v>0</v>
      </c>
      <c r="H25" s="105">
        <v>0</v>
      </c>
    </row>
    <row r="26" spans="1:9" ht="13.5" customHeight="1">
      <c r="A26" s="48"/>
      <c r="B26" s="743" t="s">
        <v>529</v>
      </c>
      <c r="C26" s="744"/>
      <c r="D26" s="251" t="s">
        <v>472</v>
      </c>
      <c r="E26" s="105">
        <v>0</v>
      </c>
      <c r="F26" s="105">
        <v>0</v>
      </c>
      <c r="G26" s="105">
        <v>0</v>
      </c>
      <c r="H26" s="105">
        <v>0</v>
      </c>
    </row>
    <row r="27" spans="1:9" ht="13.5" customHeight="1">
      <c r="A27" s="48"/>
      <c r="B27" s="743" t="s">
        <v>530</v>
      </c>
      <c r="C27" s="744"/>
      <c r="D27" s="251" t="s">
        <v>472</v>
      </c>
      <c r="E27" s="105">
        <v>0</v>
      </c>
      <c r="F27" s="105">
        <v>0</v>
      </c>
      <c r="G27" s="105">
        <v>0</v>
      </c>
      <c r="H27" s="105">
        <v>0</v>
      </c>
    </row>
    <row r="28" spans="1:9" ht="13.5" customHeight="1">
      <c r="A28" s="48"/>
      <c r="B28" s="743" t="s">
        <v>531</v>
      </c>
      <c r="C28" s="744"/>
      <c r="D28" s="251" t="s">
        <v>472</v>
      </c>
      <c r="E28" s="105">
        <v>0</v>
      </c>
      <c r="F28" s="105">
        <v>0</v>
      </c>
      <c r="G28" s="105">
        <v>0</v>
      </c>
      <c r="H28" s="105">
        <v>0</v>
      </c>
      <c r="I28"/>
    </row>
    <row r="29" spans="1:9" ht="13.5" customHeight="1">
      <c r="A29" s="48"/>
      <c r="B29" s="743" t="s">
        <v>532</v>
      </c>
      <c r="C29" s="744"/>
      <c r="D29" s="251" t="s">
        <v>472</v>
      </c>
      <c r="E29" s="105">
        <v>0</v>
      </c>
      <c r="F29" s="105">
        <v>0</v>
      </c>
      <c r="G29" s="105">
        <v>0</v>
      </c>
      <c r="H29" s="105">
        <v>0</v>
      </c>
      <c r="I29"/>
    </row>
    <row r="30" spans="1:9">
      <c r="A30" s="48"/>
      <c r="B30" s="37"/>
    </row>
    <row r="31" spans="1:9">
      <c r="A31" s="397" t="s">
        <v>822</v>
      </c>
      <c r="B31" s="646" t="s">
        <v>823</v>
      </c>
      <c r="C31" s="646"/>
      <c r="D31" s="491" t="s">
        <v>210</v>
      </c>
      <c r="E31" s="57" t="s">
        <v>819</v>
      </c>
      <c r="F31" s="57" t="s">
        <v>820</v>
      </c>
      <c r="G31" s="57" t="s">
        <v>821</v>
      </c>
      <c r="H31" s="57" t="s">
        <v>187</v>
      </c>
    </row>
    <row r="32" spans="1:9" ht="30.75" customHeight="1">
      <c r="A32" s="32"/>
      <c r="B32" s="645" t="s">
        <v>824</v>
      </c>
      <c r="C32" s="645"/>
      <c r="D32" s="430" t="s">
        <v>212</v>
      </c>
      <c r="E32" s="321">
        <v>57</v>
      </c>
      <c r="F32" s="322" t="s">
        <v>825</v>
      </c>
      <c r="G32" s="321">
        <v>33</v>
      </c>
      <c r="H32" s="321">
        <v>53.6</v>
      </c>
    </row>
    <row r="33" spans="1:11" ht="21" customHeight="1">
      <c r="A33" s="32"/>
      <c r="B33" s="646" t="s">
        <v>826</v>
      </c>
      <c r="C33" s="646"/>
      <c r="D33" s="415" t="s">
        <v>210</v>
      </c>
      <c r="E33" s="214" t="s">
        <v>819</v>
      </c>
      <c r="F33" s="214" t="s">
        <v>820</v>
      </c>
      <c r="G33" s="214" t="s">
        <v>821</v>
      </c>
      <c r="H33" s="214" t="s">
        <v>187</v>
      </c>
      <c r="I33" s="323"/>
      <c r="J33" s="324"/>
      <c r="K33" s="325"/>
    </row>
    <row r="34" spans="1:11" ht="24.65" customHeight="1">
      <c r="A34" s="32"/>
      <c r="B34" s="645" t="s">
        <v>827</v>
      </c>
      <c r="C34" s="645"/>
      <c r="D34" s="430" t="s">
        <v>472</v>
      </c>
      <c r="E34" s="145">
        <v>0</v>
      </c>
      <c r="F34" s="145">
        <v>0</v>
      </c>
      <c r="G34" s="145">
        <v>0</v>
      </c>
      <c r="H34" s="145">
        <v>0</v>
      </c>
    </row>
    <row r="35" spans="1:11" ht="24.65" customHeight="1">
      <c r="A35" s="32"/>
      <c r="B35" s="645" t="s">
        <v>828</v>
      </c>
      <c r="C35" s="645"/>
      <c r="D35" s="430" t="s">
        <v>472</v>
      </c>
      <c r="E35" s="145">
        <v>1</v>
      </c>
      <c r="F35" s="145">
        <v>0</v>
      </c>
      <c r="G35" s="145">
        <v>0</v>
      </c>
      <c r="H35" s="145">
        <v>1</v>
      </c>
    </row>
    <row r="36" spans="1:11" ht="24.65" customHeight="1">
      <c r="A36" s="32"/>
      <c r="B36" s="645" t="s">
        <v>829</v>
      </c>
      <c r="C36" s="645"/>
      <c r="D36" s="430" t="s">
        <v>472</v>
      </c>
      <c r="E36" s="145">
        <v>1</v>
      </c>
      <c r="F36" s="145">
        <v>0</v>
      </c>
      <c r="G36" s="145">
        <v>0</v>
      </c>
      <c r="H36" s="145">
        <v>1</v>
      </c>
    </row>
    <row r="37" spans="1:11" ht="24.65" customHeight="1">
      <c r="A37" s="32"/>
      <c r="B37" s="645" t="s">
        <v>830</v>
      </c>
      <c r="C37" s="645"/>
      <c r="D37" s="430" t="s">
        <v>472</v>
      </c>
      <c r="E37" s="145">
        <v>2</v>
      </c>
      <c r="F37" s="145">
        <v>0</v>
      </c>
      <c r="G37" s="145">
        <v>0</v>
      </c>
      <c r="H37" s="145">
        <v>2</v>
      </c>
    </row>
    <row r="38" spans="1:11" ht="24.65" customHeight="1">
      <c r="A38" s="32"/>
      <c r="B38" s="645" t="s">
        <v>831</v>
      </c>
      <c r="C38" s="645"/>
      <c r="D38" s="430" t="s">
        <v>472</v>
      </c>
      <c r="E38" s="145">
        <v>2</v>
      </c>
      <c r="F38" s="145">
        <v>0</v>
      </c>
      <c r="G38" s="145">
        <v>0</v>
      </c>
      <c r="H38" s="145">
        <v>2</v>
      </c>
    </row>
    <row r="39" spans="1:11" ht="24.65" customHeight="1">
      <c r="A39" s="32"/>
      <c r="B39" s="645" t="s">
        <v>832</v>
      </c>
      <c r="C39" s="645"/>
      <c r="D39" s="430" t="s">
        <v>472</v>
      </c>
      <c r="E39" s="145">
        <v>0</v>
      </c>
      <c r="F39" s="145">
        <v>0</v>
      </c>
      <c r="G39" s="145">
        <v>0</v>
      </c>
      <c r="H39" s="145">
        <v>0</v>
      </c>
    </row>
    <row r="40" spans="1:11" ht="24.65" customHeight="1">
      <c r="A40" s="32"/>
      <c r="B40" s="645" t="s">
        <v>833</v>
      </c>
      <c r="C40" s="645"/>
      <c r="D40" s="430" t="s">
        <v>472</v>
      </c>
      <c r="E40" s="145">
        <v>2</v>
      </c>
      <c r="F40" s="145">
        <v>0</v>
      </c>
      <c r="G40" s="145">
        <v>0</v>
      </c>
      <c r="H40" s="145">
        <v>2</v>
      </c>
    </row>
    <row r="41" spans="1:11" ht="24.65" customHeight="1">
      <c r="A41" s="32"/>
      <c r="B41" s="645" t="s">
        <v>834</v>
      </c>
      <c r="C41" s="645"/>
      <c r="D41" s="430" t="s">
        <v>472</v>
      </c>
      <c r="E41" s="145">
        <v>3</v>
      </c>
      <c r="F41" s="145">
        <v>0</v>
      </c>
      <c r="G41" s="145">
        <v>0</v>
      </c>
      <c r="H41" s="145">
        <v>3</v>
      </c>
    </row>
    <row r="42" spans="1:11" ht="24.65" customHeight="1">
      <c r="A42" s="32"/>
      <c r="B42" s="645" t="s">
        <v>835</v>
      </c>
      <c r="C42" s="645"/>
      <c r="D42" s="430" t="s">
        <v>472</v>
      </c>
      <c r="E42" s="145">
        <v>0</v>
      </c>
      <c r="F42" s="145">
        <v>0</v>
      </c>
      <c r="G42" s="145">
        <v>0</v>
      </c>
      <c r="H42" s="145">
        <v>0</v>
      </c>
    </row>
    <row r="43" spans="1:11">
      <c r="A43" s="32"/>
      <c r="B43" s="739" t="s">
        <v>187</v>
      </c>
      <c r="C43" s="742"/>
      <c r="D43" s="149" t="s">
        <v>472</v>
      </c>
      <c r="E43" s="145">
        <v>11</v>
      </c>
      <c r="F43" s="145">
        <v>0</v>
      </c>
      <c r="G43" s="145">
        <v>0</v>
      </c>
      <c r="H43" s="145">
        <v>11</v>
      </c>
    </row>
    <row r="44" spans="1:11" ht="21" customHeight="1">
      <c r="A44" s="32"/>
      <c r="B44" s="646" t="s">
        <v>836</v>
      </c>
      <c r="C44" s="646"/>
      <c r="D44" s="491" t="s">
        <v>210</v>
      </c>
      <c r="E44" s="252" t="s">
        <v>819</v>
      </c>
      <c r="F44" s="252" t="s">
        <v>820</v>
      </c>
      <c r="G44" s="252" t="s">
        <v>821</v>
      </c>
      <c r="H44" s="252" t="s">
        <v>837</v>
      </c>
    </row>
    <row r="45" spans="1:11" ht="37" customHeight="1">
      <c r="A45"/>
      <c r="B45" s="645" t="s">
        <v>838</v>
      </c>
      <c r="C45" s="645"/>
      <c r="D45" s="528" t="s">
        <v>472</v>
      </c>
      <c r="E45" s="368">
        <v>0</v>
      </c>
      <c r="F45" s="368">
        <v>0</v>
      </c>
      <c r="G45" s="368">
        <v>0</v>
      </c>
      <c r="H45" s="369">
        <v>0</v>
      </c>
      <c r="I45" s="362"/>
    </row>
    <row r="46" spans="1:11" ht="37" customHeight="1">
      <c r="A46"/>
      <c r="B46" s="645" t="s">
        <v>839</v>
      </c>
      <c r="C46" s="645"/>
      <c r="D46" s="430" t="s">
        <v>472</v>
      </c>
      <c r="E46" s="145">
        <v>0</v>
      </c>
      <c r="F46" s="145">
        <v>0</v>
      </c>
      <c r="G46" s="145">
        <v>0</v>
      </c>
      <c r="H46" s="370">
        <v>0</v>
      </c>
      <c r="I46" s="362"/>
    </row>
    <row r="47" spans="1:11" ht="37" customHeight="1">
      <c r="A47"/>
      <c r="B47" s="645" t="s">
        <v>840</v>
      </c>
      <c r="C47" s="645"/>
      <c r="D47" s="430" t="s">
        <v>472</v>
      </c>
      <c r="E47" s="145">
        <v>0</v>
      </c>
      <c r="F47" s="145">
        <v>0</v>
      </c>
      <c r="G47" s="145">
        <v>0</v>
      </c>
      <c r="H47" s="370">
        <v>0</v>
      </c>
      <c r="I47" s="362"/>
    </row>
    <row r="48" spans="1:11" ht="37" customHeight="1">
      <c r="A48"/>
      <c r="B48" s="645" t="s">
        <v>841</v>
      </c>
      <c r="C48" s="645"/>
      <c r="D48" s="430" t="s">
        <v>472</v>
      </c>
      <c r="E48" s="145">
        <v>0</v>
      </c>
      <c r="F48" s="145">
        <v>0</v>
      </c>
      <c r="G48" s="145">
        <v>0</v>
      </c>
      <c r="H48" s="370">
        <v>0</v>
      </c>
      <c r="I48" s="362"/>
    </row>
    <row r="49" spans="1:13" ht="22" customHeight="1">
      <c r="A49"/>
      <c r="B49" s="645" t="s">
        <v>842</v>
      </c>
      <c r="C49" s="645"/>
      <c r="D49" s="430" t="s">
        <v>472</v>
      </c>
      <c r="E49" s="145">
        <v>0</v>
      </c>
      <c r="F49" s="145">
        <v>0</v>
      </c>
      <c r="G49" s="145" t="s">
        <v>741</v>
      </c>
      <c r="H49" s="370">
        <v>0</v>
      </c>
      <c r="I49" s="362"/>
    </row>
    <row r="50" spans="1:13" ht="22" customHeight="1">
      <c r="A50" s="32"/>
      <c r="B50" s="645" t="s">
        <v>843</v>
      </c>
      <c r="C50" s="645"/>
      <c r="D50" s="529" t="s">
        <v>472</v>
      </c>
      <c r="E50" s="371">
        <v>1</v>
      </c>
      <c r="F50" s="371">
        <v>0</v>
      </c>
      <c r="G50" s="371" t="s">
        <v>741</v>
      </c>
      <c r="H50" s="372">
        <v>1</v>
      </c>
      <c r="I50" s="362"/>
    </row>
    <row r="51" spans="1:13">
      <c r="A51" s="32"/>
      <c r="B51" s="278" t="s">
        <v>844</v>
      </c>
      <c r="C51" s="108"/>
      <c r="D51" s="144"/>
      <c r="E51" s="144"/>
      <c r="F51" s="313"/>
      <c r="G51" s="144"/>
    </row>
    <row r="52" spans="1:13">
      <c r="A52" s="32"/>
      <c r="B52" s="278" t="s">
        <v>845</v>
      </c>
      <c r="C52" s="108"/>
      <c r="D52" s="144"/>
      <c r="E52" s="144"/>
      <c r="F52" s="313"/>
      <c r="G52" s="144"/>
    </row>
    <row r="53" spans="1:13">
      <c r="A53" s="32"/>
      <c r="B53" s="32"/>
      <c r="C53" s="108"/>
      <c r="D53" s="144"/>
      <c r="E53" s="144"/>
      <c r="F53" s="313"/>
      <c r="G53" s="144"/>
    </row>
    <row r="54" spans="1:13" ht="12" customHeight="1">
      <c r="B54" s="662" t="s">
        <v>846</v>
      </c>
      <c r="C54" s="662"/>
      <c r="D54" s="662"/>
      <c r="E54" s="662"/>
      <c r="F54" s="662"/>
      <c r="G54" s="442" t="s">
        <v>210</v>
      </c>
      <c r="H54" s="214">
        <v>2025</v>
      </c>
    </row>
    <row r="55" spans="1:13" ht="12" customHeight="1">
      <c r="B55" s="757" t="s">
        <v>819</v>
      </c>
      <c r="C55" s="757"/>
      <c r="D55" s="757"/>
      <c r="E55" s="757"/>
      <c r="F55" s="757"/>
      <c r="G55" s="440" t="s">
        <v>472</v>
      </c>
      <c r="H55" s="105">
        <v>11</v>
      </c>
    </row>
    <row r="56" spans="1:13" ht="12" customHeight="1">
      <c r="B56" s="757" t="s">
        <v>820</v>
      </c>
      <c r="C56" s="757"/>
      <c r="D56" s="757"/>
      <c r="E56" s="757"/>
      <c r="F56" s="757"/>
      <c r="G56" s="440" t="s">
        <v>472</v>
      </c>
      <c r="H56" s="105">
        <v>0</v>
      </c>
    </row>
    <row r="57" spans="1:13" ht="12" customHeight="1">
      <c r="B57" s="757" t="s">
        <v>821</v>
      </c>
      <c r="C57" s="757"/>
      <c r="D57" s="757"/>
      <c r="E57" s="757"/>
      <c r="F57" s="757"/>
      <c r="G57" s="440" t="s">
        <v>472</v>
      </c>
      <c r="H57" s="105">
        <v>0</v>
      </c>
    </row>
    <row r="58" spans="1:13" ht="12" customHeight="1">
      <c r="B58" s="757" t="s">
        <v>187</v>
      </c>
      <c r="C58" s="757"/>
      <c r="D58" s="757"/>
      <c r="E58" s="757"/>
      <c r="F58" s="757"/>
      <c r="G58" s="440" t="s">
        <v>472</v>
      </c>
      <c r="H58" s="105">
        <v>11</v>
      </c>
    </row>
    <row r="59" spans="1:13">
      <c r="B59" s="37"/>
      <c r="F59" s="257"/>
    </row>
    <row r="60" spans="1:13">
      <c r="A60" s="552" t="s">
        <v>822</v>
      </c>
      <c r="B60" s="761" t="s">
        <v>847</v>
      </c>
      <c r="C60" s="762"/>
      <c r="D60" s="762"/>
      <c r="E60" s="762"/>
      <c r="F60" s="763"/>
      <c r="G60" s="551" t="s">
        <v>848</v>
      </c>
      <c r="H60" s="551" t="s">
        <v>848</v>
      </c>
    </row>
    <row r="61" spans="1:13" ht="95.15" customHeight="1">
      <c r="A61"/>
      <c r="B61" s="758" t="s">
        <v>1466</v>
      </c>
      <c r="C61" s="759"/>
      <c r="D61" s="759"/>
      <c r="E61" s="759"/>
      <c r="F61" s="760"/>
      <c r="G61" s="553" t="s">
        <v>463</v>
      </c>
      <c r="H61" s="554" t="s">
        <v>888</v>
      </c>
    </row>
    <row r="62" spans="1:13">
      <c r="B62" s="37"/>
      <c r="F62" s="257"/>
    </row>
    <row r="63" spans="1:13" ht="13">
      <c r="B63" s="387" t="s">
        <v>849</v>
      </c>
      <c r="F63" s="439"/>
    </row>
    <row r="64" spans="1:13" ht="16">
      <c r="A64" s="104" t="s">
        <v>850</v>
      </c>
      <c r="B64" s="738" t="s">
        <v>851</v>
      </c>
      <c r="C64" s="738"/>
      <c r="D64" s="738"/>
      <c r="E64" s="738"/>
      <c r="F64" s="738"/>
      <c r="G64" s="441" t="s">
        <v>210</v>
      </c>
      <c r="H64" s="91">
        <v>2025</v>
      </c>
      <c r="M64" s="115"/>
    </row>
    <row r="65" spans="1:8" ht="24.65" customHeight="1">
      <c r="A65" s="65"/>
      <c r="B65" s="737" t="s">
        <v>852</v>
      </c>
      <c r="C65" s="737"/>
      <c r="D65" s="737"/>
      <c r="E65" s="737"/>
      <c r="F65" s="737"/>
      <c r="G65" s="431" t="s">
        <v>212</v>
      </c>
      <c r="H65" s="66">
        <v>34.4</v>
      </c>
    </row>
    <row r="66" spans="1:8" ht="24.65" customHeight="1">
      <c r="A66" s="33"/>
      <c r="B66" s="737" t="s">
        <v>853</v>
      </c>
      <c r="C66" s="737"/>
      <c r="D66" s="737"/>
      <c r="E66" s="737"/>
      <c r="F66" s="737"/>
      <c r="G66" s="431" t="s">
        <v>212</v>
      </c>
      <c r="H66" s="66">
        <v>33.4</v>
      </c>
    </row>
    <row r="67" spans="1:8" ht="24.65" customHeight="1">
      <c r="A67" s="33"/>
      <c r="B67" s="737" t="s">
        <v>854</v>
      </c>
      <c r="C67" s="737"/>
      <c r="D67" s="737"/>
      <c r="E67" s="737"/>
      <c r="F67" s="737"/>
      <c r="G67" s="431" t="s">
        <v>212</v>
      </c>
      <c r="H67" s="66">
        <v>33.700000000000003</v>
      </c>
    </row>
    <row r="68" spans="1:8" ht="24.65" customHeight="1">
      <c r="A68" s="33"/>
      <c r="B68" s="737" t="s">
        <v>855</v>
      </c>
      <c r="C68" s="737"/>
      <c r="D68" s="737"/>
      <c r="E68" s="737"/>
      <c r="F68" s="737"/>
      <c r="G68" s="431" t="s">
        <v>212</v>
      </c>
      <c r="H68" s="66">
        <v>51.9</v>
      </c>
    </row>
    <row r="69" spans="1:8" ht="24.65" customHeight="1">
      <c r="A69" s="33"/>
      <c r="B69" s="737" t="s">
        <v>856</v>
      </c>
      <c r="C69" s="737"/>
      <c r="D69" s="737"/>
      <c r="E69" s="737"/>
      <c r="F69" s="737"/>
      <c r="G69" s="431" t="s">
        <v>212</v>
      </c>
      <c r="H69" s="66">
        <v>76.7</v>
      </c>
    </row>
    <row r="70" spans="1:8" ht="24.65" customHeight="1">
      <c r="A70" s="33"/>
      <c r="B70" s="737" t="s">
        <v>857</v>
      </c>
      <c r="C70" s="737"/>
      <c r="D70" s="737"/>
      <c r="E70" s="737"/>
      <c r="F70" s="737"/>
      <c r="G70" s="431" t="s">
        <v>212</v>
      </c>
      <c r="H70" s="66">
        <v>38.5</v>
      </c>
    </row>
    <row r="71" spans="1:8" ht="24.65" customHeight="1">
      <c r="A71" s="68"/>
      <c r="B71" s="92"/>
      <c r="C71" s="88"/>
      <c r="D71" s="88"/>
      <c r="E71" s="38"/>
      <c r="F71" s="38"/>
      <c r="G71" s="39"/>
      <c r="H71" s="39"/>
    </row>
    <row r="72" spans="1:8" ht="13" customHeight="1">
      <c r="A72" s="250"/>
      <c r="B72" s="756" t="s">
        <v>858</v>
      </c>
      <c r="C72" s="756"/>
      <c r="D72" s="90"/>
      <c r="E72" s="260"/>
      <c r="F72" s="90"/>
      <c r="G72" s="90"/>
      <c r="H72" s="39"/>
    </row>
    <row r="73" spans="1:8" ht="24" customHeight="1">
      <c r="A73" s="104" t="s">
        <v>859</v>
      </c>
      <c r="B73" s="677" t="s">
        <v>152</v>
      </c>
      <c r="C73" s="677"/>
      <c r="D73" s="545" t="s">
        <v>210</v>
      </c>
      <c r="E73" s="677" t="s">
        <v>860</v>
      </c>
      <c r="F73" s="677"/>
      <c r="G73" s="677" t="s">
        <v>861</v>
      </c>
      <c r="H73" s="677"/>
    </row>
    <row r="74" spans="1:8" ht="25.5" customHeight="1">
      <c r="A74" s="65"/>
      <c r="B74" s="755" t="s">
        <v>819</v>
      </c>
      <c r="C74" s="755"/>
      <c r="D74" s="526" t="s">
        <v>862</v>
      </c>
      <c r="E74" s="750">
        <v>81</v>
      </c>
      <c r="F74" s="750"/>
      <c r="G74" s="754">
        <f>(1+6+291)/(1+8+344)</f>
        <v>0.84419263456090654</v>
      </c>
      <c r="H74" s="754"/>
    </row>
    <row r="75" spans="1:8" ht="12" customHeight="1">
      <c r="A75" s="33"/>
      <c r="B75" s="755" t="s">
        <v>821</v>
      </c>
      <c r="C75" s="755"/>
      <c r="D75" s="526" t="s">
        <v>862</v>
      </c>
      <c r="E75" s="750">
        <v>8</v>
      </c>
      <c r="F75" s="750"/>
      <c r="G75" s="754">
        <f>27/(1+8+344)</f>
        <v>7.6487252124645896E-2</v>
      </c>
      <c r="H75" s="754"/>
    </row>
    <row r="76" spans="1:8" ht="12" customHeight="1">
      <c r="A76" s="33"/>
      <c r="B76" s="755" t="s">
        <v>820</v>
      </c>
      <c r="C76" s="755"/>
      <c r="D76" s="526" t="s">
        <v>862</v>
      </c>
      <c r="E76" s="750">
        <v>6</v>
      </c>
      <c r="F76" s="750"/>
      <c r="G76" s="754">
        <f>12/(1+8+344)</f>
        <v>3.39943342776204E-2</v>
      </c>
      <c r="H76" s="754"/>
    </row>
    <row r="77" spans="1:8">
      <c r="A77" s="68"/>
      <c r="B77" s="92"/>
      <c r="C77" s="88"/>
      <c r="D77" s="88"/>
      <c r="E77" s="88"/>
      <c r="F77" s="88"/>
      <c r="G77" s="88"/>
      <c r="H77" s="90"/>
    </row>
    <row r="78" spans="1:8" ht="13">
      <c r="A78" s="250"/>
      <c r="B78" s="600" t="s">
        <v>863</v>
      </c>
      <c r="C78" s="600"/>
      <c r="D78" s="249"/>
      <c r="E78" s="249"/>
      <c r="F78" s="249"/>
      <c r="G78" s="249"/>
      <c r="H78" s="249"/>
    </row>
    <row r="79" spans="1:8" s="435" customFormat="1" ht="16" customHeight="1">
      <c r="A79" s="534" t="s">
        <v>864</v>
      </c>
      <c r="B79" s="751" t="s">
        <v>865</v>
      </c>
      <c r="C79" s="752"/>
      <c r="D79" s="753"/>
      <c r="E79" s="546" t="s">
        <v>210</v>
      </c>
      <c r="F79" s="443" t="s">
        <v>866</v>
      </c>
      <c r="G79" s="91" t="s">
        <v>867</v>
      </c>
      <c r="H79" s="97" t="s">
        <v>187</v>
      </c>
    </row>
    <row r="80" spans="1:8" ht="14.15" customHeight="1">
      <c r="A80" s="65"/>
      <c r="B80" s="724" t="s">
        <v>868</v>
      </c>
      <c r="C80" s="725"/>
      <c r="D80" s="726"/>
      <c r="E80" s="432" t="s">
        <v>604</v>
      </c>
      <c r="F80" s="116">
        <v>125555172</v>
      </c>
      <c r="G80" s="168">
        <v>186470442</v>
      </c>
      <c r="H80" s="403">
        <v>236525475</v>
      </c>
    </row>
    <row r="81" spans="1:11" ht="14.15" customHeight="1">
      <c r="A81" s="33"/>
      <c r="B81" s="724" t="s">
        <v>869</v>
      </c>
      <c r="C81" s="725"/>
      <c r="D81" s="726"/>
      <c r="E81" s="414" t="s">
        <v>604</v>
      </c>
      <c r="F81" s="116">
        <v>176682528</v>
      </c>
      <c r="G81" s="168">
        <v>296368422</v>
      </c>
      <c r="H81" s="116">
        <v>156012807</v>
      </c>
    </row>
    <row r="82" spans="1:11" ht="14.15" customHeight="1">
      <c r="A82" s="33"/>
      <c r="B82" s="724" t="s">
        <v>870</v>
      </c>
      <c r="C82" s="725"/>
      <c r="D82" s="726"/>
      <c r="E82" s="414" t="s">
        <v>604</v>
      </c>
      <c r="F82" s="116">
        <v>52747130</v>
      </c>
      <c r="G82" s="168">
        <v>59748691</v>
      </c>
      <c r="H82" s="116">
        <v>56636886</v>
      </c>
    </row>
    <row r="83" spans="1:11" ht="14.15" customHeight="1">
      <c r="A83" s="33"/>
      <c r="B83" s="724" t="s">
        <v>871</v>
      </c>
      <c r="C83" s="725"/>
      <c r="D83" s="726"/>
      <c r="E83" s="414" t="s">
        <v>604</v>
      </c>
      <c r="F83" s="116">
        <v>74447334</v>
      </c>
      <c r="G83" s="168">
        <v>77223556</v>
      </c>
      <c r="H83" s="116">
        <v>80561325</v>
      </c>
    </row>
    <row r="84" spans="1:11" ht="14.15" customHeight="1">
      <c r="A84" s="33"/>
      <c r="B84" s="724" t="s">
        <v>872</v>
      </c>
      <c r="C84" s="725"/>
      <c r="D84" s="726"/>
      <c r="E84" s="414" t="s">
        <v>604</v>
      </c>
      <c r="F84" s="116">
        <v>17042280</v>
      </c>
      <c r="G84" s="168">
        <v>13639028</v>
      </c>
      <c r="H84" s="116">
        <v>14723881</v>
      </c>
    </row>
    <row r="85" spans="1:11" ht="14.15" customHeight="1">
      <c r="A85" s="33"/>
      <c r="B85" s="747" t="s">
        <v>873</v>
      </c>
      <c r="C85" s="748"/>
      <c r="D85" s="749"/>
      <c r="E85" s="414" t="s">
        <v>874</v>
      </c>
      <c r="F85" s="359">
        <v>1</v>
      </c>
      <c r="G85" s="359">
        <v>1</v>
      </c>
      <c r="H85" s="359">
        <v>1</v>
      </c>
    </row>
    <row r="86" spans="1:11">
      <c r="A86" s="213"/>
      <c r="B86" s="730" t="s">
        <v>875</v>
      </c>
      <c r="C86" s="730"/>
      <c r="D86" s="730"/>
      <c r="E86" s="730"/>
      <c r="F86" s="730"/>
      <c r="G86" s="730"/>
      <c r="H86" s="730"/>
    </row>
    <row r="87" spans="1:11">
      <c r="A87" s="250"/>
      <c r="B87" s="254"/>
      <c r="C87" s="173"/>
      <c r="D87" s="255"/>
      <c r="E87" s="256"/>
      <c r="F87" s="255"/>
      <c r="G87" s="255"/>
      <c r="H87" s="256"/>
      <c r="I87" s="255"/>
      <c r="J87" s="255"/>
      <c r="K87" s="255"/>
    </row>
    <row r="88" spans="1:11" ht="12" customHeight="1">
      <c r="A88" s="397" t="s">
        <v>876</v>
      </c>
      <c r="B88" s="734" t="s">
        <v>877</v>
      </c>
      <c r="C88" s="735"/>
      <c r="D88" s="735"/>
      <c r="E88" s="736"/>
      <c r="F88" s="415" t="s">
        <v>210</v>
      </c>
      <c r="G88" s="113" t="s">
        <v>186</v>
      </c>
      <c r="H88" s="113" t="s">
        <v>185</v>
      </c>
    </row>
    <row r="89" spans="1:11" ht="12" customHeight="1">
      <c r="B89" s="731" t="s">
        <v>819</v>
      </c>
      <c r="C89" s="732"/>
      <c r="D89" s="732"/>
      <c r="E89" s="733"/>
      <c r="F89" s="440" t="s">
        <v>604</v>
      </c>
      <c r="G89" s="105">
        <v>1.1399999999999999</v>
      </c>
      <c r="H89" s="105">
        <v>1.1499999999999999</v>
      </c>
    </row>
    <row r="90" spans="1:11" ht="12" customHeight="1">
      <c r="B90" s="731" t="s">
        <v>820</v>
      </c>
      <c r="C90" s="732"/>
      <c r="D90" s="732"/>
      <c r="E90" s="733"/>
      <c r="F90" s="440" t="s">
        <v>604</v>
      </c>
      <c r="G90" s="105">
        <v>1.63</v>
      </c>
      <c r="H90" s="248" t="s">
        <v>214</v>
      </c>
    </row>
    <row r="91" spans="1:11" ht="12" customHeight="1">
      <c r="B91" s="731" t="s">
        <v>821</v>
      </c>
      <c r="C91" s="732"/>
      <c r="D91" s="732"/>
      <c r="E91" s="733"/>
      <c r="F91" s="440" t="s">
        <v>604</v>
      </c>
      <c r="G91" s="105">
        <v>1.73</v>
      </c>
      <c r="H91" s="105">
        <v>1.86</v>
      </c>
    </row>
    <row r="92" spans="1:11" ht="12" customHeight="1">
      <c r="B92" s="731" t="s">
        <v>878</v>
      </c>
      <c r="C92" s="732"/>
      <c r="D92" s="732"/>
      <c r="E92" s="733"/>
      <c r="F92" s="440" t="s">
        <v>604</v>
      </c>
      <c r="G92" s="105">
        <v>1.36</v>
      </c>
      <c r="H92" s="105">
        <v>1.19</v>
      </c>
    </row>
    <row r="93" spans="1:11">
      <c r="C93" s="257"/>
    </row>
    <row r="94" spans="1:11" ht="21" customHeight="1">
      <c r="A94" s="68"/>
      <c r="B94" s="600" t="s">
        <v>82</v>
      </c>
      <c r="C94" s="600"/>
      <c r="D94" s="88"/>
      <c r="E94" s="88"/>
      <c r="F94" s="88"/>
      <c r="G94" s="88"/>
      <c r="H94" s="39"/>
    </row>
    <row r="95" spans="1:11" ht="12" customHeight="1">
      <c r="A95" s="104" t="s">
        <v>879</v>
      </c>
      <c r="B95" s="727" t="s">
        <v>880</v>
      </c>
      <c r="C95" s="728"/>
      <c r="D95" s="728"/>
      <c r="E95" s="728"/>
      <c r="F95" s="728"/>
      <c r="G95" s="729"/>
      <c r="H95" s="404">
        <v>2025</v>
      </c>
    </row>
    <row r="96" spans="1:11" ht="24" customHeight="1">
      <c r="A96" s="82"/>
      <c r="B96" s="724" t="s">
        <v>881</v>
      </c>
      <c r="C96" s="725"/>
      <c r="D96" s="725"/>
      <c r="E96" s="725"/>
      <c r="F96" s="725"/>
      <c r="G96" s="726"/>
      <c r="H96" s="71">
        <v>24</v>
      </c>
    </row>
  </sheetData>
  <sheetProtection sheet="1" objects="1" scenarios="1"/>
  <mergeCells count="87">
    <mergeCell ref="B1:C1"/>
    <mergeCell ref="B9:C9"/>
    <mergeCell ref="B20:C20"/>
    <mergeCell ref="B55:F55"/>
    <mergeCell ref="B56:F56"/>
    <mergeCell ref="B3:H6"/>
    <mergeCell ref="B2:H2"/>
    <mergeCell ref="C12:H12"/>
    <mergeCell ref="C11:H11"/>
    <mergeCell ref="C10:H10"/>
    <mergeCell ref="B29:C29"/>
    <mergeCell ref="B28:C28"/>
    <mergeCell ref="B27:C27"/>
    <mergeCell ref="B26:C26"/>
    <mergeCell ref="B25:C25"/>
    <mergeCell ref="B24:C24"/>
    <mergeCell ref="B72:C72"/>
    <mergeCell ref="B78:C78"/>
    <mergeCell ref="B73:C73"/>
    <mergeCell ref="B58:F58"/>
    <mergeCell ref="B57:F57"/>
    <mergeCell ref="B61:F61"/>
    <mergeCell ref="B60:F60"/>
    <mergeCell ref="B80:D80"/>
    <mergeCell ref="G73:H73"/>
    <mergeCell ref="E76:F76"/>
    <mergeCell ref="E75:F75"/>
    <mergeCell ref="E74:F74"/>
    <mergeCell ref="E73:F73"/>
    <mergeCell ref="B79:D79"/>
    <mergeCell ref="G76:H76"/>
    <mergeCell ref="G75:H75"/>
    <mergeCell ref="G74:H74"/>
    <mergeCell ref="B76:C76"/>
    <mergeCell ref="B75:C75"/>
    <mergeCell ref="B74:C74"/>
    <mergeCell ref="B85:D85"/>
    <mergeCell ref="B84:D84"/>
    <mergeCell ref="B83:D83"/>
    <mergeCell ref="B82:D82"/>
    <mergeCell ref="B81:D81"/>
    <mergeCell ref="B23:C23"/>
    <mergeCell ref="B22:C22"/>
    <mergeCell ref="B21:C21"/>
    <mergeCell ref="C18:H18"/>
    <mergeCell ref="C17:H17"/>
    <mergeCell ref="C16:H16"/>
    <mergeCell ref="C15:H15"/>
    <mergeCell ref="C14:H14"/>
    <mergeCell ref="C13:H13"/>
    <mergeCell ref="B54:F54"/>
    <mergeCell ref="B50:C50"/>
    <mergeCell ref="B49:C49"/>
    <mergeCell ref="B48:C48"/>
    <mergeCell ref="B47:C47"/>
    <mergeCell ref="B46:C46"/>
    <mergeCell ref="B45:C45"/>
    <mergeCell ref="B44:C44"/>
    <mergeCell ref="B42:C42"/>
    <mergeCell ref="B41:C41"/>
    <mergeCell ref="B43:C43"/>
    <mergeCell ref="B40:C40"/>
    <mergeCell ref="B34:C34"/>
    <mergeCell ref="B33:C33"/>
    <mergeCell ref="B32:C32"/>
    <mergeCell ref="B31:C31"/>
    <mergeCell ref="B70:F70"/>
    <mergeCell ref="B69:F69"/>
    <mergeCell ref="B68:F68"/>
    <mergeCell ref="B67:F67"/>
    <mergeCell ref="B66:F66"/>
    <mergeCell ref="B65:F65"/>
    <mergeCell ref="B64:F64"/>
    <mergeCell ref="B39:C39"/>
    <mergeCell ref="B38:C38"/>
    <mergeCell ref="B37:C37"/>
    <mergeCell ref="B36:C36"/>
    <mergeCell ref="B35:C35"/>
    <mergeCell ref="B96:G96"/>
    <mergeCell ref="B95:G95"/>
    <mergeCell ref="B86:H86"/>
    <mergeCell ref="B92:E92"/>
    <mergeCell ref="B91:E91"/>
    <mergeCell ref="B90:E90"/>
    <mergeCell ref="B89:E89"/>
    <mergeCell ref="B88:E88"/>
    <mergeCell ref="B94:C94"/>
  </mergeCells>
  <hyperlinks>
    <hyperlink ref="G61" r:id="rId1" xr:uid="{F53296F5-1C38-4154-A869-E1BD3B27555B}"/>
    <hyperlink ref="H61" r:id="rId2" xr:uid="{9849554A-2FFD-47FB-AAB2-31F3BD4592DC}"/>
  </hyperlinks>
  <pageMargins left="0.7" right="0.7" top="0.75" bottom="0.75" header="0.3" footer="0.3"/>
  <pageSetup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D2CC-585B-9F40-BE6E-64B7E57E2860}">
  <dimension ref="A1:I10"/>
  <sheetViews>
    <sheetView showGridLines="0" workbookViewId="0">
      <selection activeCell="G3" sqref="G3"/>
    </sheetView>
  </sheetViews>
  <sheetFormatPr baseColWidth="10" defaultColWidth="11" defaultRowHeight="16"/>
  <cols>
    <col min="1" max="1" width="15.58203125" style="27" customWidth="1"/>
    <col min="2" max="3" width="33.08203125" style="27" customWidth="1"/>
    <col min="4" max="6" width="20.33203125" style="27" customWidth="1"/>
    <col min="7" max="7" width="9.83203125" customWidth="1"/>
    <col min="8" max="8" width="9.83203125" style="27" customWidth="1"/>
    <col min="9" max="9" width="14.83203125" style="27" customWidth="1"/>
    <col min="10" max="16384" width="11" style="27"/>
  </cols>
  <sheetData>
    <row r="1" spans="1:9">
      <c r="A1" s="125"/>
      <c r="B1" s="387" t="s">
        <v>882</v>
      </c>
      <c r="C1" s="136"/>
      <c r="D1" s="136"/>
      <c r="E1" s="136"/>
      <c r="I1" s="119" t="str">
        <f>HYPERLINK("#'Índice'!A1","Volver al índice")</f>
        <v>Volver al índice</v>
      </c>
    </row>
    <row r="2" spans="1:9">
      <c r="A2" s="259" t="s">
        <v>883</v>
      </c>
      <c r="B2" s="259" t="s">
        <v>884</v>
      </c>
      <c r="C2" s="259"/>
      <c r="D2" s="259" t="s">
        <v>885</v>
      </c>
      <c r="E2" s="259"/>
      <c r="F2" s="259"/>
    </row>
    <row r="3" spans="1:9" ht="97.5" customHeight="1">
      <c r="A3" s="153"/>
      <c r="B3" s="771" t="s">
        <v>886</v>
      </c>
      <c r="C3" s="772"/>
      <c r="D3" s="769" t="s">
        <v>1467</v>
      </c>
      <c r="E3" s="770" t="s">
        <v>887</v>
      </c>
      <c r="F3" s="770" t="s">
        <v>888</v>
      </c>
    </row>
    <row r="4" spans="1:9" ht="97.5" customHeight="1">
      <c r="A4" s="125"/>
      <c r="B4" s="773"/>
      <c r="C4" s="774"/>
      <c r="D4" s="769"/>
      <c r="E4" s="770"/>
      <c r="F4" s="770"/>
    </row>
    <row r="5" spans="1:9" ht="97.5" customHeight="1">
      <c r="A5" s="125"/>
      <c r="B5" s="773"/>
      <c r="C5" s="774"/>
      <c r="D5" s="769"/>
      <c r="E5" s="770"/>
      <c r="F5" s="770"/>
    </row>
    <row r="6" spans="1:9" ht="97.5" customHeight="1">
      <c r="A6" s="136"/>
      <c r="B6" s="773"/>
      <c r="C6" s="774"/>
      <c r="D6" s="769"/>
      <c r="E6" s="770"/>
      <c r="F6" s="770"/>
    </row>
    <row r="7" spans="1:9" ht="97.5" customHeight="1">
      <c r="A7" s="136"/>
      <c r="B7" s="773"/>
      <c r="C7" s="774"/>
      <c r="D7" s="769"/>
      <c r="E7" s="770"/>
      <c r="F7" s="770"/>
    </row>
    <row r="8" spans="1:9" ht="97.5" customHeight="1">
      <c r="A8" s="136"/>
      <c r="B8" s="773"/>
      <c r="C8" s="774"/>
      <c r="D8" s="769"/>
      <c r="E8" s="770"/>
      <c r="F8" s="770"/>
    </row>
    <row r="9" spans="1:9" ht="97.5" customHeight="1">
      <c r="A9" s="136"/>
      <c r="B9" s="775"/>
      <c r="C9" s="776"/>
      <c r="D9" s="769"/>
      <c r="E9" s="770"/>
      <c r="F9" s="770"/>
    </row>
    <row r="10" spans="1:9">
      <c r="B10" s="543" t="s">
        <v>889</v>
      </c>
    </row>
  </sheetData>
  <sheetProtection sheet="1" objects="1" scenarios="1"/>
  <mergeCells count="4">
    <mergeCell ref="D3:D9"/>
    <mergeCell ref="E3:E9"/>
    <mergeCell ref="F3:F9"/>
    <mergeCell ref="B3:C9"/>
  </mergeCells>
  <hyperlinks>
    <hyperlink ref="D3" r:id="rId1" display="Política de Derechos Humanos" xr:uid="{B6AAA6C9-40F1-4E67-AD81-C706B6D54110}"/>
    <hyperlink ref="D3:D9" r:id="rId2" display="Política de Derechos Humanos" xr:uid="{F6E3264D-AB21-4D7F-AB6F-A04D22AC3036}"/>
    <hyperlink ref="E3" r:id="rId3" display="Política de Derechos Humanos" xr:uid="{25FDCC56-AFFF-484E-9219-12A9F2342133}"/>
    <hyperlink ref="E3:E9" r:id="rId4" display="Política de Sostenibilidad" xr:uid="{F2B6A3CB-F208-4F4F-AB42-6D9B543F691E}"/>
    <hyperlink ref="F3" r:id="rId5" display="Política de Derechos Humanos" xr:uid="{823041EE-C3C2-4E87-AAC7-083720C1C15E}"/>
    <hyperlink ref="F3:F9" r:id="rId6" display="Política de Diversidad, Equidad e Inclusión" xr:uid="{0652AAD9-C0E2-497C-9B7C-B4A435E204B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449D-EE32-654E-9A1B-1DB99E1808D6}">
  <dimension ref="A1:L213"/>
  <sheetViews>
    <sheetView showGridLines="0" zoomScale="70" zoomScaleNormal="70" workbookViewId="0">
      <selection activeCell="C178" sqref="C178:H178"/>
    </sheetView>
  </sheetViews>
  <sheetFormatPr baseColWidth="10" defaultColWidth="11" defaultRowHeight="12"/>
  <cols>
    <col min="1" max="1" width="14.08203125" style="37" customWidth="1"/>
    <col min="2" max="2" width="49.25" style="37" customWidth="1"/>
    <col min="3" max="3" width="30.25" style="37" customWidth="1"/>
    <col min="4" max="4" width="25.83203125" style="37" customWidth="1"/>
    <col min="5" max="5" width="17.75" style="37" customWidth="1"/>
    <col min="6" max="6" width="15" style="37" customWidth="1"/>
    <col min="7" max="7" width="18.33203125" style="37" customWidth="1"/>
    <col min="8" max="8" width="17.25" style="37" customWidth="1"/>
    <col min="9" max="10" width="11" style="37"/>
    <col min="11" max="11" width="18.4140625" style="37" customWidth="1"/>
    <col min="12" max="12" width="11" style="37"/>
    <col min="13" max="13" width="13.33203125" style="37" customWidth="1"/>
    <col min="14" max="16384" width="11" style="37"/>
  </cols>
  <sheetData>
    <row r="1" spans="1:12" ht="15" customHeight="1">
      <c r="B1" s="788" t="s">
        <v>890</v>
      </c>
      <c r="C1" s="788"/>
      <c r="D1" s="781"/>
      <c r="E1" s="781"/>
      <c r="F1" s="781"/>
      <c r="K1" s="271" t="str">
        <f>HYPERLINK("#'Índice'!A1","Volver al índice")</f>
        <v>Volver al índice</v>
      </c>
    </row>
    <row r="2" spans="1:12">
      <c r="A2" s="429" t="s">
        <v>891</v>
      </c>
      <c r="B2" s="793"/>
      <c r="C2" s="793"/>
      <c r="D2" s="190" t="s">
        <v>210</v>
      </c>
      <c r="E2" s="99" t="s">
        <v>819</v>
      </c>
      <c r="F2" s="89" t="s">
        <v>820</v>
      </c>
      <c r="G2" s="99" t="s">
        <v>821</v>
      </c>
      <c r="H2" s="89" t="s">
        <v>892</v>
      </c>
      <c r="J2" s="272"/>
    </row>
    <row r="3" spans="1:12" ht="13.5" customHeight="1">
      <c r="A3" s="65"/>
      <c r="B3" s="755" t="s">
        <v>893</v>
      </c>
      <c r="C3" s="755"/>
      <c r="D3" s="430" t="s">
        <v>472</v>
      </c>
      <c r="E3" s="102">
        <v>7.44</v>
      </c>
      <c r="F3" s="70">
        <v>8.4</v>
      </c>
      <c r="G3" s="102">
        <v>23</v>
      </c>
      <c r="H3" s="70">
        <v>8.6999999999999993</v>
      </c>
      <c r="I3" s="39"/>
      <c r="J3" s="272"/>
    </row>
    <row r="4" spans="1:12" ht="13.5" customHeight="1">
      <c r="A4" s="33"/>
      <c r="B4" s="755" t="s">
        <v>894</v>
      </c>
      <c r="C4" s="755"/>
      <c r="D4" s="430" t="s">
        <v>472</v>
      </c>
      <c r="E4" s="101">
        <v>6.96</v>
      </c>
      <c r="F4" s="66">
        <v>5.6</v>
      </c>
      <c r="G4" s="101">
        <v>23</v>
      </c>
      <c r="H4" s="66">
        <v>8.1999999999999993</v>
      </c>
      <c r="I4" s="39"/>
      <c r="J4" s="272"/>
    </row>
    <row r="5" spans="1:12" ht="13.5" customHeight="1">
      <c r="A5" s="33"/>
      <c r="B5" s="755" t="s">
        <v>895</v>
      </c>
      <c r="C5" s="755"/>
      <c r="D5" s="430" t="s">
        <v>472</v>
      </c>
      <c r="E5" s="101">
        <v>8.2899999999999991</v>
      </c>
      <c r="F5" s="66">
        <v>9.6</v>
      </c>
      <c r="G5" s="101">
        <v>25</v>
      </c>
      <c r="H5" s="66">
        <v>9.6999999999999993</v>
      </c>
      <c r="I5" s="39"/>
      <c r="J5" s="272"/>
    </row>
    <row r="6" spans="1:12" ht="12" customHeight="1">
      <c r="A6" s="33"/>
      <c r="B6" s="755" t="s">
        <v>896</v>
      </c>
      <c r="C6" s="755"/>
      <c r="D6" s="430" t="s">
        <v>472</v>
      </c>
      <c r="E6" s="101">
        <v>100</v>
      </c>
      <c r="F6" s="66">
        <v>100</v>
      </c>
      <c r="G6" s="101">
        <v>3</v>
      </c>
      <c r="H6" s="66">
        <v>88.5</v>
      </c>
      <c r="I6" s="39"/>
      <c r="J6" s="272"/>
    </row>
    <row r="7" spans="1:12" ht="12" customHeight="1">
      <c r="A7" s="33"/>
      <c r="B7" s="755" t="s">
        <v>897</v>
      </c>
      <c r="C7" s="755"/>
      <c r="D7" s="430" t="s">
        <v>472</v>
      </c>
      <c r="E7" s="101">
        <v>91</v>
      </c>
      <c r="F7" s="66">
        <v>68</v>
      </c>
      <c r="G7" s="101">
        <v>27</v>
      </c>
      <c r="H7" s="66">
        <v>82.4</v>
      </c>
      <c r="I7" s="39"/>
      <c r="J7" s="272"/>
    </row>
    <row r="8" spans="1:12" ht="12" customHeight="1">
      <c r="A8" s="33"/>
      <c r="B8" s="755" t="s">
        <v>898</v>
      </c>
      <c r="C8" s="755"/>
      <c r="D8" s="430" t="s">
        <v>472</v>
      </c>
      <c r="E8" s="101">
        <v>90</v>
      </c>
      <c r="F8" s="66">
        <v>60</v>
      </c>
      <c r="G8" s="101">
        <v>19</v>
      </c>
      <c r="H8" s="66">
        <v>80.900000000000006</v>
      </c>
      <c r="I8" s="39"/>
      <c r="J8" s="272"/>
    </row>
    <row r="9" spans="1:12" ht="12" customHeight="1">
      <c r="A9" s="33"/>
      <c r="B9" s="737" t="s">
        <v>899</v>
      </c>
      <c r="C9" s="737"/>
      <c r="D9" s="431" t="s">
        <v>212</v>
      </c>
      <c r="E9" s="66">
        <v>100</v>
      </c>
      <c r="F9" s="66">
        <v>100</v>
      </c>
      <c r="G9" s="66">
        <v>100</v>
      </c>
      <c r="H9" s="66">
        <v>100</v>
      </c>
      <c r="I9" s="39"/>
      <c r="J9" s="272"/>
    </row>
    <row r="10" spans="1:12" ht="11.25" customHeight="1">
      <c r="A10" s="68"/>
      <c r="B10" s="795" t="s">
        <v>900</v>
      </c>
      <c r="C10" s="796"/>
      <c r="D10" s="796"/>
      <c r="E10" s="796"/>
      <c r="F10" s="796"/>
      <c r="G10" s="796"/>
      <c r="H10" s="797"/>
      <c r="I10" s="39"/>
      <c r="J10" s="272"/>
    </row>
    <row r="11" spans="1:12" ht="11.25" customHeight="1">
      <c r="A11" s="250"/>
      <c r="B11" s="249"/>
      <c r="C11" s="249"/>
      <c r="D11" s="249"/>
      <c r="E11" s="249"/>
      <c r="F11" s="249"/>
      <c r="G11" s="249"/>
      <c r="H11" s="36"/>
      <c r="I11" s="39"/>
      <c r="J11" s="272"/>
    </row>
    <row r="12" spans="1:12" ht="13">
      <c r="A12" s="250"/>
      <c r="B12" s="788" t="s">
        <v>901</v>
      </c>
      <c r="C12" s="788"/>
      <c r="D12" s="781"/>
      <c r="E12" s="249"/>
      <c r="F12" s="249"/>
      <c r="G12" s="249"/>
      <c r="H12" s="36"/>
      <c r="I12" s="39"/>
      <c r="J12" s="272"/>
    </row>
    <row r="13" spans="1:12" s="86" customFormat="1">
      <c r="A13" s="100" t="s">
        <v>902</v>
      </c>
      <c r="B13" s="786"/>
      <c r="C13" s="786"/>
      <c r="D13" s="190" t="s">
        <v>210</v>
      </c>
      <c r="E13" s="99" t="s">
        <v>819</v>
      </c>
      <c r="F13" s="89" t="s">
        <v>903</v>
      </c>
      <c r="G13" s="99" t="s">
        <v>821</v>
      </c>
      <c r="H13" s="89" t="s">
        <v>892</v>
      </c>
      <c r="I13" s="73"/>
      <c r="J13" s="272"/>
      <c r="K13" s="37"/>
      <c r="L13" s="37"/>
    </row>
    <row r="14" spans="1:12" ht="12" customHeight="1">
      <c r="A14" s="65"/>
      <c r="B14" s="755" t="s">
        <v>904</v>
      </c>
      <c r="C14" s="755"/>
      <c r="D14" s="432" t="s">
        <v>604</v>
      </c>
      <c r="E14" s="184">
        <v>388113</v>
      </c>
      <c r="F14" s="70">
        <v>0</v>
      </c>
      <c r="G14" s="184">
        <v>26404</v>
      </c>
      <c r="H14" s="185">
        <v>344391</v>
      </c>
      <c r="I14" s="39"/>
      <c r="J14" s="272"/>
    </row>
    <row r="15" spans="1:12" ht="12" customHeight="1">
      <c r="A15" s="33"/>
      <c r="B15" s="755" t="s">
        <v>905</v>
      </c>
      <c r="C15" s="755"/>
      <c r="D15" s="414" t="s">
        <v>604</v>
      </c>
      <c r="E15" s="186">
        <v>280506</v>
      </c>
      <c r="F15" s="66">
        <v>0</v>
      </c>
      <c r="G15" s="186">
        <v>15789</v>
      </c>
      <c r="H15" s="187">
        <v>248645</v>
      </c>
      <c r="I15" s="39"/>
      <c r="J15" s="272"/>
    </row>
    <row r="16" spans="1:12" ht="12" customHeight="1">
      <c r="A16" s="33"/>
      <c r="B16" s="755" t="s">
        <v>906</v>
      </c>
      <c r="C16" s="755"/>
      <c r="D16" s="414" t="s">
        <v>604</v>
      </c>
      <c r="E16" s="186">
        <v>495720</v>
      </c>
      <c r="F16" s="66">
        <v>0</v>
      </c>
      <c r="G16" s="186">
        <v>57368</v>
      </c>
      <c r="H16" s="187">
        <v>441750</v>
      </c>
      <c r="I16" s="39"/>
      <c r="J16" s="272"/>
    </row>
    <row r="17" spans="1:10" ht="12" customHeight="1">
      <c r="A17" s="33"/>
      <c r="B17" s="755" t="s">
        <v>896</v>
      </c>
      <c r="C17" s="755"/>
      <c r="D17" s="414" t="s">
        <v>604</v>
      </c>
      <c r="E17" s="186">
        <v>1994240</v>
      </c>
      <c r="F17" s="66">
        <v>0</v>
      </c>
      <c r="G17" s="186">
        <v>3707</v>
      </c>
      <c r="H17" s="187">
        <v>1759126</v>
      </c>
      <c r="I17" s="39"/>
      <c r="J17" s="272"/>
    </row>
    <row r="18" spans="1:10" ht="12" customHeight="1">
      <c r="A18" s="33"/>
      <c r="B18" s="755" t="s">
        <v>897</v>
      </c>
      <c r="C18" s="755"/>
      <c r="D18" s="414" t="s">
        <v>604</v>
      </c>
      <c r="E18" s="186">
        <v>945211</v>
      </c>
      <c r="F18" s="66">
        <v>0</v>
      </c>
      <c r="G18" s="186">
        <v>50961</v>
      </c>
      <c r="H18" s="187">
        <v>837674</v>
      </c>
      <c r="I18" s="39"/>
      <c r="J18" s="272"/>
    </row>
    <row r="19" spans="1:10" ht="12" customHeight="1">
      <c r="A19" s="33"/>
      <c r="B19" s="755" t="s">
        <v>898</v>
      </c>
      <c r="C19" s="755"/>
      <c r="D19" s="414" t="s">
        <v>604</v>
      </c>
      <c r="E19" s="186">
        <v>282456</v>
      </c>
      <c r="F19" s="66">
        <v>0</v>
      </c>
      <c r="G19" s="186">
        <v>5928</v>
      </c>
      <c r="H19" s="187">
        <v>249584</v>
      </c>
      <c r="I19" s="39"/>
      <c r="J19" s="272"/>
    </row>
    <row r="20" spans="1:10" ht="12" customHeight="1">
      <c r="A20" s="33"/>
      <c r="B20" s="737" t="s">
        <v>907</v>
      </c>
      <c r="C20" s="737"/>
      <c r="D20" s="414" t="s">
        <v>212</v>
      </c>
      <c r="E20" s="66">
        <v>100</v>
      </c>
      <c r="F20" s="66">
        <v>100</v>
      </c>
      <c r="G20" s="66">
        <v>100</v>
      </c>
      <c r="H20" s="66">
        <v>100</v>
      </c>
      <c r="I20" s="39"/>
      <c r="J20" s="272"/>
    </row>
    <row r="21" spans="1:10" ht="15.75" customHeight="1">
      <c r="B21" s="800" t="s">
        <v>908</v>
      </c>
      <c r="C21" s="801"/>
      <c r="D21" s="802"/>
      <c r="E21" s="802"/>
      <c r="F21" s="802"/>
      <c r="G21" s="802"/>
      <c r="H21" s="803"/>
      <c r="I21" s="39"/>
    </row>
    <row r="22" spans="1:10" ht="12.75" customHeight="1">
      <c r="B22" s="798" t="s">
        <v>909</v>
      </c>
      <c r="C22" s="798"/>
      <c r="D22" s="798"/>
      <c r="E22" s="798"/>
      <c r="F22" s="798"/>
      <c r="G22" s="798"/>
      <c r="H22" s="799"/>
      <c r="I22" s="39"/>
    </row>
    <row r="23" spans="1:10">
      <c r="A23" s="68"/>
      <c r="B23" s="90"/>
      <c r="C23" s="90"/>
      <c r="D23" s="90"/>
      <c r="E23" s="90"/>
      <c r="F23" s="90"/>
      <c r="G23" s="90"/>
      <c r="H23" s="39"/>
      <c r="I23" s="39"/>
    </row>
    <row r="24" spans="1:10" ht="13">
      <c r="A24" s="213"/>
      <c r="B24" s="781" t="s">
        <v>806</v>
      </c>
      <c r="C24" s="781"/>
      <c r="D24" s="781"/>
      <c r="E24" s="249"/>
      <c r="F24" s="249"/>
      <c r="G24" s="249"/>
      <c r="H24" s="36"/>
      <c r="I24" s="39"/>
    </row>
    <row r="25" spans="1:10">
      <c r="A25" s="63" t="s">
        <v>910</v>
      </c>
      <c r="B25" s="46" t="s">
        <v>268</v>
      </c>
      <c r="C25" s="180" t="s">
        <v>210</v>
      </c>
      <c r="D25" s="180">
        <v>2025</v>
      </c>
      <c r="E25" s="99">
        <v>2024</v>
      </c>
      <c r="F25" s="99" t="s">
        <v>819</v>
      </c>
      <c r="G25" s="99" t="s">
        <v>820</v>
      </c>
      <c r="H25" s="99" t="s">
        <v>821</v>
      </c>
      <c r="I25" s="39"/>
    </row>
    <row r="26" spans="1:10">
      <c r="A26" s="250"/>
      <c r="B26" s="273" t="s">
        <v>911</v>
      </c>
      <c r="C26" s="274" t="s">
        <v>604</v>
      </c>
      <c r="D26" s="275">
        <v>178486318</v>
      </c>
      <c r="E26" s="268">
        <v>217149895</v>
      </c>
      <c r="F26" s="268">
        <v>177045598</v>
      </c>
      <c r="G26" s="268">
        <v>199572</v>
      </c>
      <c r="H26" s="268">
        <v>1241148</v>
      </c>
      <c r="I26" s="39"/>
    </row>
    <row r="27" spans="1:10">
      <c r="A27" s="250"/>
      <c r="B27" s="276" t="s">
        <v>912</v>
      </c>
      <c r="C27" s="182" t="s">
        <v>212</v>
      </c>
      <c r="D27" s="277">
        <v>7.0000000000000007E-2</v>
      </c>
      <c r="E27" s="267">
        <v>0.1</v>
      </c>
      <c r="F27" s="267">
        <v>7.0000000000000007E-2</v>
      </c>
      <c r="G27" s="267">
        <v>0.01</v>
      </c>
      <c r="H27" s="267">
        <v>0.02</v>
      </c>
      <c r="I27" s="39"/>
    </row>
    <row r="28" spans="1:10">
      <c r="B28" s="46" t="s">
        <v>913</v>
      </c>
      <c r="C28" s="46" t="s">
        <v>210</v>
      </c>
      <c r="D28" s="46" t="s">
        <v>914</v>
      </c>
      <c r="E28" s="63" t="s">
        <v>819</v>
      </c>
      <c r="F28" s="63" t="s">
        <v>820</v>
      </c>
      <c r="G28" s="63" t="s">
        <v>821</v>
      </c>
      <c r="H28" s="63" t="s">
        <v>187</v>
      </c>
      <c r="I28" s="39"/>
    </row>
    <row r="29" spans="1:10">
      <c r="A29" s="213"/>
      <c r="B29" s="276" t="s">
        <v>915</v>
      </c>
      <c r="C29" s="276" t="s">
        <v>472</v>
      </c>
      <c r="D29" s="311">
        <v>1</v>
      </c>
      <c r="E29" s="312">
        <v>1</v>
      </c>
      <c r="F29" s="312">
        <v>0</v>
      </c>
      <c r="G29" s="312">
        <v>0</v>
      </c>
      <c r="H29" s="312">
        <v>1</v>
      </c>
      <c r="I29" s="39"/>
    </row>
    <row r="30" spans="1:10">
      <c r="A30" s="213"/>
      <c r="B30" s="230" t="s">
        <v>185</v>
      </c>
      <c r="C30" s="230" t="s">
        <v>472</v>
      </c>
      <c r="D30" s="277">
        <v>1</v>
      </c>
      <c r="E30" s="267">
        <v>1</v>
      </c>
      <c r="F30" s="267">
        <v>0</v>
      </c>
      <c r="G30" s="267">
        <v>0</v>
      </c>
      <c r="H30" s="267">
        <v>1</v>
      </c>
      <c r="I30" s="39"/>
    </row>
    <row r="31" spans="1:10">
      <c r="A31" s="213"/>
      <c r="B31" s="230" t="s">
        <v>186</v>
      </c>
      <c r="C31" s="230" t="s">
        <v>472</v>
      </c>
      <c r="D31" s="277">
        <v>0</v>
      </c>
      <c r="E31" s="267">
        <v>0</v>
      </c>
      <c r="F31" s="267">
        <v>0</v>
      </c>
      <c r="G31" s="267">
        <v>0</v>
      </c>
      <c r="H31" s="267">
        <v>0</v>
      </c>
      <c r="I31" s="39"/>
    </row>
    <row r="32" spans="1:10">
      <c r="A32" s="213"/>
      <c r="B32" s="276" t="s">
        <v>916</v>
      </c>
      <c r="C32" s="276" t="s">
        <v>472</v>
      </c>
      <c r="D32" s="311">
        <v>4</v>
      </c>
      <c r="E32" s="312">
        <v>6</v>
      </c>
      <c r="F32" s="312">
        <v>1</v>
      </c>
      <c r="G32" s="312">
        <v>1</v>
      </c>
      <c r="H32" s="312">
        <v>8</v>
      </c>
      <c r="I32" s="39"/>
    </row>
    <row r="33" spans="1:9">
      <c r="A33" s="213"/>
      <c r="B33" s="230" t="s">
        <v>185</v>
      </c>
      <c r="C33" s="230" t="s">
        <v>472</v>
      </c>
      <c r="D33" s="277">
        <v>3</v>
      </c>
      <c r="E33" s="267">
        <v>5</v>
      </c>
      <c r="F33" s="267">
        <v>0</v>
      </c>
      <c r="G33" s="267">
        <v>1</v>
      </c>
      <c r="H33" s="267">
        <v>6</v>
      </c>
      <c r="I33" s="39"/>
    </row>
    <row r="34" spans="1:9">
      <c r="A34" s="213"/>
      <c r="B34" s="230" t="s">
        <v>186</v>
      </c>
      <c r="C34" s="230" t="s">
        <v>472</v>
      </c>
      <c r="D34" s="277">
        <v>1</v>
      </c>
      <c r="E34" s="267">
        <v>1</v>
      </c>
      <c r="F34" s="267">
        <v>1</v>
      </c>
      <c r="G34" s="267">
        <v>0</v>
      </c>
      <c r="H34" s="267">
        <v>2</v>
      </c>
      <c r="I34" s="39"/>
    </row>
    <row r="35" spans="1:9">
      <c r="A35" s="213"/>
      <c r="B35" s="276" t="s">
        <v>917</v>
      </c>
      <c r="C35" s="276" t="s">
        <v>472</v>
      </c>
      <c r="D35" s="311">
        <v>57</v>
      </c>
      <c r="E35" s="312">
        <v>279</v>
      </c>
      <c r="F35" s="312">
        <v>5</v>
      </c>
      <c r="G35" s="312">
        <v>24</v>
      </c>
      <c r="H35" s="312">
        <v>308</v>
      </c>
      <c r="I35" s="39"/>
    </row>
    <row r="36" spans="1:9">
      <c r="A36" s="213"/>
      <c r="B36" s="230" t="s">
        <v>185</v>
      </c>
      <c r="C36" s="230" t="s">
        <v>472</v>
      </c>
      <c r="D36" s="277">
        <v>29</v>
      </c>
      <c r="E36" s="267">
        <v>187</v>
      </c>
      <c r="F36" s="267">
        <v>2</v>
      </c>
      <c r="G36" s="267">
        <v>18</v>
      </c>
      <c r="H36" s="267">
        <v>207</v>
      </c>
      <c r="I36" s="39"/>
    </row>
    <row r="37" spans="1:9">
      <c r="A37" s="213"/>
      <c r="B37" s="230" t="s">
        <v>186</v>
      </c>
      <c r="C37" s="230" t="s">
        <v>472</v>
      </c>
      <c r="D37" s="277">
        <v>28</v>
      </c>
      <c r="E37" s="267">
        <v>92</v>
      </c>
      <c r="F37" s="267">
        <v>3</v>
      </c>
      <c r="G37" s="267">
        <v>6</v>
      </c>
      <c r="H37" s="267">
        <v>101</v>
      </c>
      <c r="I37" s="39"/>
    </row>
    <row r="38" spans="1:9">
      <c r="A38" s="213"/>
      <c r="B38" s="276" t="s">
        <v>918</v>
      </c>
      <c r="C38" s="276" t="s">
        <v>472</v>
      </c>
      <c r="D38" s="311">
        <v>0</v>
      </c>
      <c r="E38" s="312">
        <v>1</v>
      </c>
      <c r="F38" s="312">
        <v>0</v>
      </c>
      <c r="G38" s="312">
        <v>0</v>
      </c>
      <c r="H38" s="312">
        <v>1</v>
      </c>
      <c r="I38" s="39"/>
    </row>
    <row r="39" spans="1:9">
      <c r="A39" s="213"/>
      <c r="B39" s="230" t="s">
        <v>185</v>
      </c>
      <c r="C39" s="230" t="s">
        <v>472</v>
      </c>
      <c r="D39" s="277">
        <v>0</v>
      </c>
      <c r="E39" s="267">
        <v>1</v>
      </c>
      <c r="F39" s="267">
        <v>0</v>
      </c>
      <c r="G39" s="267">
        <v>0</v>
      </c>
      <c r="H39" s="267">
        <v>1</v>
      </c>
      <c r="I39" s="39"/>
    </row>
    <row r="40" spans="1:9">
      <c r="A40" s="213"/>
      <c r="B40" s="230" t="s">
        <v>186</v>
      </c>
      <c r="C40" s="230" t="s">
        <v>472</v>
      </c>
      <c r="D40" s="277">
        <v>0</v>
      </c>
      <c r="E40" s="267">
        <v>0</v>
      </c>
      <c r="F40" s="267">
        <v>0</v>
      </c>
      <c r="G40" s="267">
        <v>0</v>
      </c>
      <c r="H40" s="267">
        <v>0</v>
      </c>
      <c r="I40" s="39"/>
    </row>
    <row r="41" spans="1:9">
      <c r="A41" s="213"/>
      <c r="B41" s="276" t="s">
        <v>919</v>
      </c>
      <c r="C41" s="276" t="s">
        <v>472</v>
      </c>
      <c r="D41" s="311">
        <v>81</v>
      </c>
      <c r="E41" s="312">
        <v>174</v>
      </c>
      <c r="F41" s="312">
        <v>0</v>
      </c>
      <c r="G41" s="312">
        <v>14</v>
      </c>
      <c r="H41" s="312">
        <v>188</v>
      </c>
      <c r="I41" s="39"/>
    </row>
    <row r="42" spans="1:9">
      <c r="A42" s="213"/>
      <c r="B42" s="230" t="s">
        <v>185</v>
      </c>
      <c r="C42" s="230" t="s">
        <v>472</v>
      </c>
      <c r="D42" s="277">
        <v>37</v>
      </c>
      <c r="E42" s="267">
        <v>127</v>
      </c>
      <c r="F42" s="267">
        <v>0</v>
      </c>
      <c r="G42" s="267">
        <v>13</v>
      </c>
      <c r="H42" s="267">
        <v>140</v>
      </c>
      <c r="I42" s="39"/>
    </row>
    <row r="43" spans="1:9">
      <c r="A43" s="213"/>
      <c r="B43" s="230" t="s">
        <v>186</v>
      </c>
      <c r="C43" s="230" t="s">
        <v>472</v>
      </c>
      <c r="D43" s="277">
        <v>44</v>
      </c>
      <c r="E43" s="267">
        <v>47</v>
      </c>
      <c r="F43" s="267">
        <v>0</v>
      </c>
      <c r="G43" s="267">
        <v>1</v>
      </c>
      <c r="H43" s="267">
        <v>48</v>
      </c>
      <c r="I43" s="39"/>
    </row>
    <row r="44" spans="1:9">
      <c r="A44" s="213"/>
      <c r="B44" s="276" t="s">
        <v>920</v>
      </c>
      <c r="C44" s="276" t="s">
        <v>472</v>
      </c>
      <c r="D44" s="311">
        <v>2</v>
      </c>
      <c r="E44" s="312">
        <v>5</v>
      </c>
      <c r="F44" s="312">
        <v>3</v>
      </c>
      <c r="G44" s="312">
        <v>1</v>
      </c>
      <c r="H44" s="312">
        <v>9</v>
      </c>
      <c r="I44" s="39"/>
    </row>
    <row r="45" spans="1:9">
      <c r="A45" s="213"/>
      <c r="B45" s="230" t="s">
        <v>185</v>
      </c>
      <c r="C45" s="230" t="s">
        <v>472</v>
      </c>
      <c r="D45" s="277">
        <v>2</v>
      </c>
      <c r="E45" s="267">
        <v>2</v>
      </c>
      <c r="F45" s="267">
        <v>1</v>
      </c>
      <c r="G45" s="267">
        <v>0</v>
      </c>
      <c r="H45" s="267">
        <v>3</v>
      </c>
      <c r="I45" s="39"/>
    </row>
    <row r="46" spans="1:9">
      <c r="A46" s="213"/>
      <c r="B46" s="230" t="s">
        <v>186</v>
      </c>
      <c r="C46" s="230" t="s">
        <v>472</v>
      </c>
      <c r="D46" s="277">
        <v>0</v>
      </c>
      <c r="E46" s="267">
        <v>3</v>
      </c>
      <c r="F46" s="267">
        <v>2</v>
      </c>
      <c r="G46" s="267">
        <v>1</v>
      </c>
      <c r="H46" s="267">
        <v>6</v>
      </c>
      <c r="I46" s="39"/>
    </row>
    <row r="47" spans="1:9">
      <c r="A47" s="213"/>
      <c r="B47" s="276" t="s">
        <v>921</v>
      </c>
      <c r="C47" s="276" t="s">
        <v>472</v>
      </c>
      <c r="D47" s="311">
        <v>0</v>
      </c>
      <c r="E47" s="312">
        <v>0</v>
      </c>
      <c r="F47" s="312">
        <v>0</v>
      </c>
      <c r="G47" s="312">
        <v>0</v>
      </c>
      <c r="H47" s="312">
        <v>0</v>
      </c>
      <c r="I47" s="39"/>
    </row>
    <row r="48" spans="1:9">
      <c r="A48" s="213"/>
      <c r="B48" s="230" t="s">
        <v>185</v>
      </c>
      <c r="C48" s="230" t="s">
        <v>472</v>
      </c>
      <c r="D48" s="277">
        <v>0</v>
      </c>
      <c r="E48" s="267">
        <v>0</v>
      </c>
      <c r="F48" s="267">
        <v>0</v>
      </c>
      <c r="G48" s="267">
        <v>0</v>
      </c>
      <c r="H48" s="267">
        <v>0</v>
      </c>
      <c r="I48" s="39"/>
    </row>
    <row r="49" spans="1:9">
      <c r="A49" s="213"/>
      <c r="B49" s="230" t="s">
        <v>186</v>
      </c>
      <c r="C49" s="230" t="s">
        <v>472</v>
      </c>
      <c r="D49" s="277">
        <v>0</v>
      </c>
      <c r="E49" s="267">
        <v>0</v>
      </c>
      <c r="F49" s="267">
        <v>0</v>
      </c>
      <c r="G49" s="267">
        <v>0</v>
      </c>
      <c r="H49" s="267">
        <v>0</v>
      </c>
      <c r="I49" s="39"/>
    </row>
    <row r="50" spans="1:9">
      <c r="A50" s="213"/>
      <c r="B50" s="276" t="s">
        <v>922</v>
      </c>
      <c r="C50" s="276" t="s">
        <v>472</v>
      </c>
      <c r="D50" s="311">
        <v>23</v>
      </c>
      <c r="E50" s="312">
        <v>54</v>
      </c>
      <c r="F50" s="312">
        <v>8</v>
      </c>
      <c r="G50" s="312">
        <v>4</v>
      </c>
      <c r="H50" s="312">
        <v>66</v>
      </c>
      <c r="I50" s="39"/>
    </row>
    <row r="51" spans="1:9">
      <c r="A51" s="213"/>
      <c r="B51" s="230" t="s">
        <v>185</v>
      </c>
      <c r="C51" s="230" t="s">
        <v>472</v>
      </c>
      <c r="D51" s="277">
        <v>8</v>
      </c>
      <c r="E51" s="267">
        <v>22</v>
      </c>
      <c r="F51" s="267">
        <v>4</v>
      </c>
      <c r="G51" s="267">
        <v>1</v>
      </c>
      <c r="H51" s="267">
        <v>27</v>
      </c>
      <c r="I51" s="39"/>
    </row>
    <row r="52" spans="1:9">
      <c r="A52" s="213"/>
      <c r="B52" s="230" t="s">
        <v>186</v>
      </c>
      <c r="C52" s="230" t="s">
        <v>472</v>
      </c>
      <c r="D52" s="277">
        <v>15</v>
      </c>
      <c r="E52" s="267">
        <v>32</v>
      </c>
      <c r="F52" s="267">
        <v>4</v>
      </c>
      <c r="G52" s="267">
        <v>3</v>
      </c>
      <c r="H52" s="267">
        <v>39</v>
      </c>
      <c r="I52" s="39"/>
    </row>
    <row r="53" spans="1:9">
      <c r="A53" s="213"/>
      <c r="B53" s="276" t="s">
        <v>923</v>
      </c>
      <c r="C53" s="276" t="s">
        <v>472</v>
      </c>
      <c r="D53" s="311">
        <v>0</v>
      </c>
      <c r="E53" s="312">
        <v>3</v>
      </c>
      <c r="F53" s="312">
        <v>3</v>
      </c>
      <c r="G53" s="312">
        <v>0</v>
      </c>
      <c r="H53" s="312">
        <v>6</v>
      </c>
      <c r="I53" s="39"/>
    </row>
    <row r="54" spans="1:9">
      <c r="A54" s="213"/>
      <c r="B54" s="230" t="s">
        <v>185</v>
      </c>
      <c r="C54" s="230" t="s">
        <v>472</v>
      </c>
      <c r="D54" s="277">
        <v>0</v>
      </c>
      <c r="E54" s="267">
        <v>1</v>
      </c>
      <c r="F54" s="267">
        <v>0</v>
      </c>
      <c r="G54" s="267">
        <v>0</v>
      </c>
      <c r="H54" s="267">
        <v>1</v>
      </c>
      <c r="I54" s="39"/>
    </row>
    <row r="55" spans="1:9">
      <c r="A55" s="213"/>
      <c r="B55" s="230" t="s">
        <v>186</v>
      </c>
      <c r="C55" s="230" t="s">
        <v>472</v>
      </c>
      <c r="D55" s="277">
        <v>0</v>
      </c>
      <c r="E55" s="267">
        <v>2</v>
      </c>
      <c r="F55" s="267">
        <v>3</v>
      </c>
      <c r="G55" s="267">
        <v>0</v>
      </c>
      <c r="H55" s="267">
        <v>5</v>
      </c>
      <c r="I55" s="39"/>
    </row>
    <row r="56" spans="1:9">
      <c r="A56" s="213"/>
      <c r="B56" s="276" t="s">
        <v>187</v>
      </c>
      <c r="C56" s="276" t="s">
        <v>472</v>
      </c>
      <c r="D56" s="311">
        <v>168</v>
      </c>
      <c r="E56" s="312">
        <v>523</v>
      </c>
      <c r="F56" s="312">
        <v>20</v>
      </c>
      <c r="G56" s="312">
        <v>44</v>
      </c>
      <c r="H56" s="312">
        <v>587</v>
      </c>
      <c r="I56" s="39"/>
    </row>
    <row r="57" spans="1:9">
      <c r="A57" s="213"/>
      <c r="B57" s="230" t="s">
        <v>185</v>
      </c>
      <c r="C57" s="230" t="s">
        <v>472</v>
      </c>
      <c r="D57" s="277">
        <v>80</v>
      </c>
      <c r="E57" s="267">
        <v>346</v>
      </c>
      <c r="F57" s="267">
        <v>7</v>
      </c>
      <c r="G57" s="267">
        <v>33</v>
      </c>
      <c r="H57" s="267">
        <v>386</v>
      </c>
      <c r="I57" s="39"/>
    </row>
    <row r="58" spans="1:9">
      <c r="A58" s="213"/>
      <c r="B58" s="230" t="s">
        <v>186</v>
      </c>
      <c r="C58" s="230" t="s">
        <v>472</v>
      </c>
      <c r="D58" s="277">
        <v>88</v>
      </c>
      <c r="E58" s="267">
        <v>177</v>
      </c>
      <c r="F58" s="267">
        <v>13</v>
      </c>
      <c r="G58" s="267">
        <v>11</v>
      </c>
      <c r="H58" s="267">
        <v>201</v>
      </c>
      <c r="I58" s="39"/>
    </row>
    <row r="59" spans="1:9">
      <c r="A59" s="213"/>
      <c r="B59" s="46" t="s">
        <v>924</v>
      </c>
      <c r="C59" s="46" t="s">
        <v>210</v>
      </c>
      <c r="D59" s="46" t="s">
        <v>914</v>
      </c>
      <c r="E59" s="63" t="s">
        <v>819</v>
      </c>
      <c r="F59" s="63" t="s">
        <v>820</v>
      </c>
      <c r="G59" s="63" t="s">
        <v>821</v>
      </c>
      <c r="H59" s="63" t="s">
        <v>187</v>
      </c>
      <c r="I59" s="39"/>
    </row>
    <row r="60" spans="1:9">
      <c r="A60" s="213"/>
      <c r="B60" s="276" t="s">
        <v>915</v>
      </c>
      <c r="C60" s="276" t="s">
        <v>212</v>
      </c>
      <c r="D60" s="311">
        <v>100</v>
      </c>
      <c r="E60" s="360">
        <v>100</v>
      </c>
      <c r="F60" s="360">
        <v>0</v>
      </c>
      <c r="G60" s="360">
        <v>0</v>
      </c>
      <c r="H60" s="360">
        <v>100</v>
      </c>
      <c r="I60" s="39"/>
    </row>
    <row r="61" spans="1:9">
      <c r="A61" s="213"/>
      <c r="B61" s="230" t="s">
        <v>185</v>
      </c>
      <c r="C61" s="230" t="s">
        <v>212</v>
      </c>
      <c r="D61" s="277">
        <v>100</v>
      </c>
      <c r="E61" s="261">
        <v>100</v>
      </c>
      <c r="F61" s="261">
        <v>0</v>
      </c>
      <c r="G61" s="261">
        <v>0</v>
      </c>
      <c r="H61" s="261">
        <v>100</v>
      </c>
      <c r="I61" s="39"/>
    </row>
    <row r="62" spans="1:9">
      <c r="A62" s="213"/>
      <c r="B62" s="230" t="s">
        <v>186</v>
      </c>
      <c r="C62" s="230" t="s">
        <v>212</v>
      </c>
      <c r="D62" s="277">
        <v>0</v>
      </c>
      <c r="E62" s="261">
        <v>0</v>
      </c>
      <c r="F62" s="261">
        <v>0</v>
      </c>
      <c r="G62" s="261">
        <v>0</v>
      </c>
      <c r="H62" s="261">
        <v>0</v>
      </c>
      <c r="I62" s="39"/>
    </row>
    <row r="63" spans="1:9">
      <c r="A63" s="213"/>
      <c r="B63" s="276" t="s">
        <v>916</v>
      </c>
      <c r="C63" s="276" t="s">
        <v>212</v>
      </c>
      <c r="D63" s="311">
        <v>100</v>
      </c>
      <c r="E63" s="360">
        <v>100</v>
      </c>
      <c r="F63" s="360">
        <v>100</v>
      </c>
      <c r="G63" s="360">
        <v>100</v>
      </c>
      <c r="H63" s="360">
        <v>100</v>
      </c>
      <c r="I63" s="39"/>
    </row>
    <row r="64" spans="1:9">
      <c r="A64" s="213"/>
      <c r="B64" s="230" t="s">
        <v>185</v>
      </c>
      <c r="C64" s="230" t="s">
        <v>212</v>
      </c>
      <c r="D64" s="277">
        <v>100</v>
      </c>
      <c r="E64" s="261">
        <v>100</v>
      </c>
      <c r="F64" s="261">
        <v>0</v>
      </c>
      <c r="G64" s="261">
        <v>100</v>
      </c>
      <c r="H64" s="261">
        <v>100</v>
      </c>
      <c r="I64" s="39"/>
    </row>
    <row r="65" spans="1:9">
      <c r="A65" s="213"/>
      <c r="B65" s="230" t="s">
        <v>186</v>
      </c>
      <c r="C65" s="230" t="s">
        <v>212</v>
      </c>
      <c r="D65" s="277">
        <v>100</v>
      </c>
      <c r="E65" s="261">
        <v>100</v>
      </c>
      <c r="F65" s="261">
        <v>100</v>
      </c>
      <c r="G65" s="261">
        <v>0</v>
      </c>
      <c r="H65" s="261">
        <v>100</v>
      </c>
      <c r="I65" s="39"/>
    </row>
    <row r="66" spans="1:9">
      <c r="A66" s="213"/>
      <c r="B66" s="276" t="s">
        <v>917</v>
      </c>
      <c r="C66" s="276" t="s">
        <v>212</v>
      </c>
      <c r="D66" s="311">
        <v>98.3</v>
      </c>
      <c r="E66" s="360">
        <v>89.7</v>
      </c>
      <c r="F66" s="360">
        <v>55.6</v>
      </c>
      <c r="G66" s="360">
        <v>100</v>
      </c>
      <c r="H66" s="360">
        <v>89.5</v>
      </c>
      <c r="I66" s="39"/>
    </row>
    <row r="67" spans="1:9">
      <c r="A67" s="213"/>
      <c r="B67" s="230" t="s">
        <v>185</v>
      </c>
      <c r="C67" s="230" t="s">
        <v>212</v>
      </c>
      <c r="D67" s="277">
        <v>96.7</v>
      </c>
      <c r="E67" s="261">
        <v>90.8</v>
      </c>
      <c r="F67" s="261">
        <v>50</v>
      </c>
      <c r="G67" s="261">
        <v>100</v>
      </c>
      <c r="H67" s="261">
        <v>90.8</v>
      </c>
      <c r="I67" s="39"/>
    </row>
    <row r="68" spans="1:9">
      <c r="A68" s="213"/>
      <c r="B68" s="230" t="s">
        <v>186</v>
      </c>
      <c r="C68" s="230" t="s">
        <v>212</v>
      </c>
      <c r="D68" s="277">
        <v>100</v>
      </c>
      <c r="E68" s="261">
        <v>87.6</v>
      </c>
      <c r="F68" s="261">
        <v>60</v>
      </c>
      <c r="G68" s="261">
        <v>100</v>
      </c>
      <c r="H68" s="261">
        <v>87.1</v>
      </c>
      <c r="I68" s="39"/>
    </row>
    <row r="69" spans="1:9">
      <c r="A69" s="213"/>
      <c r="B69" s="276" t="s">
        <v>918</v>
      </c>
      <c r="C69" s="276" t="s">
        <v>212</v>
      </c>
      <c r="D69" s="311">
        <v>0</v>
      </c>
      <c r="E69" s="360">
        <v>100</v>
      </c>
      <c r="F69" s="360">
        <v>0</v>
      </c>
      <c r="G69" s="360">
        <v>0</v>
      </c>
      <c r="H69" s="360">
        <v>100</v>
      </c>
      <c r="I69" s="39"/>
    </row>
    <row r="70" spans="1:9">
      <c r="A70" s="213"/>
      <c r="B70" s="230" t="s">
        <v>185</v>
      </c>
      <c r="C70" s="230" t="s">
        <v>212</v>
      </c>
      <c r="D70" s="277">
        <v>0</v>
      </c>
      <c r="E70" s="261">
        <v>100</v>
      </c>
      <c r="F70" s="261">
        <v>0</v>
      </c>
      <c r="G70" s="261">
        <v>0</v>
      </c>
      <c r="H70" s="261">
        <v>100</v>
      </c>
      <c r="I70" s="39"/>
    </row>
    <row r="71" spans="1:9">
      <c r="A71" s="213"/>
      <c r="B71" s="230" t="s">
        <v>186</v>
      </c>
      <c r="C71" s="230" t="s">
        <v>212</v>
      </c>
      <c r="D71" s="277">
        <v>0</v>
      </c>
      <c r="E71" s="261">
        <v>0</v>
      </c>
      <c r="F71" s="261">
        <v>0</v>
      </c>
      <c r="G71" s="261">
        <v>0</v>
      </c>
      <c r="H71" s="261">
        <v>0</v>
      </c>
      <c r="I71" s="39"/>
    </row>
    <row r="72" spans="1:9">
      <c r="A72" s="213"/>
      <c r="B72" s="276" t="s">
        <v>919</v>
      </c>
      <c r="C72" s="276" t="s">
        <v>212</v>
      </c>
      <c r="D72" s="311">
        <v>98.8</v>
      </c>
      <c r="E72" s="360">
        <v>90.2</v>
      </c>
      <c r="F72" s="360">
        <v>0</v>
      </c>
      <c r="G72" s="360">
        <v>100</v>
      </c>
      <c r="H72" s="360">
        <v>89.1</v>
      </c>
      <c r="I72" s="39"/>
    </row>
    <row r="73" spans="1:9">
      <c r="A73" s="213"/>
      <c r="B73" s="230" t="s">
        <v>185</v>
      </c>
      <c r="C73" s="230" t="s">
        <v>212</v>
      </c>
      <c r="D73" s="277">
        <v>97.4</v>
      </c>
      <c r="E73" s="261">
        <v>88.8</v>
      </c>
      <c r="F73" s="261">
        <v>0</v>
      </c>
      <c r="G73" s="261">
        <v>100</v>
      </c>
      <c r="H73" s="261">
        <v>87.5</v>
      </c>
      <c r="I73" s="39"/>
    </row>
    <row r="74" spans="1:9">
      <c r="A74" s="213"/>
      <c r="B74" s="230" t="s">
        <v>186</v>
      </c>
      <c r="C74" s="230" t="s">
        <v>212</v>
      </c>
      <c r="D74" s="277">
        <v>100</v>
      </c>
      <c r="E74" s="261">
        <v>94</v>
      </c>
      <c r="F74" s="261">
        <v>0</v>
      </c>
      <c r="G74" s="261">
        <v>100</v>
      </c>
      <c r="H74" s="261">
        <v>94.1</v>
      </c>
      <c r="I74" s="39"/>
    </row>
    <row r="75" spans="1:9">
      <c r="A75" s="213"/>
      <c r="B75" s="276" t="s">
        <v>920</v>
      </c>
      <c r="C75" s="276" t="s">
        <v>212</v>
      </c>
      <c r="D75" s="311">
        <v>100</v>
      </c>
      <c r="E75" s="360">
        <v>83.3</v>
      </c>
      <c r="F75" s="360">
        <v>100</v>
      </c>
      <c r="G75" s="360">
        <v>100</v>
      </c>
      <c r="H75" s="360">
        <v>90</v>
      </c>
      <c r="I75" s="39"/>
    </row>
    <row r="76" spans="1:9">
      <c r="A76" s="213"/>
      <c r="B76" s="230" t="s">
        <v>185</v>
      </c>
      <c r="C76" s="230" t="s">
        <v>212</v>
      </c>
      <c r="D76" s="277">
        <v>100</v>
      </c>
      <c r="E76" s="261">
        <v>100</v>
      </c>
      <c r="F76" s="261">
        <v>100</v>
      </c>
      <c r="G76" s="261">
        <v>0</v>
      </c>
      <c r="H76" s="261">
        <v>100</v>
      </c>
      <c r="I76" s="39"/>
    </row>
    <row r="77" spans="1:9">
      <c r="A77" s="213"/>
      <c r="B77" s="230" t="s">
        <v>186</v>
      </c>
      <c r="C77" s="230" t="s">
        <v>212</v>
      </c>
      <c r="D77" s="277">
        <v>0</v>
      </c>
      <c r="E77" s="261">
        <v>75</v>
      </c>
      <c r="F77" s="261">
        <v>100</v>
      </c>
      <c r="G77" s="261">
        <v>100</v>
      </c>
      <c r="H77" s="261">
        <v>85.7</v>
      </c>
      <c r="I77" s="39"/>
    </row>
    <row r="78" spans="1:9">
      <c r="A78" s="213"/>
      <c r="B78" s="276" t="s">
        <v>921</v>
      </c>
      <c r="C78" s="276" t="s">
        <v>212</v>
      </c>
      <c r="D78" s="311">
        <v>0</v>
      </c>
      <c r="E78" s="360">
        <v>0</v>
      </c>
      <c r="F78" s="360">
        <v>0</v>
      </c>
      <c r="G78" s="360">
        <v>0</v>
      </c>
      <c r="H78" s="360">
        <v>0</v>
      </c>
      <c r="I78" s="39"/>
    </row>
    <row r="79" spans="1:9">
      <c r="A79" s="213"/>
      <c r="B79" s="230" t="s">
        <v>185</v>
      </c>
      <c r="C79" s="230" t="s">
        <v>212</v>
      </c>
      <c r="D79" s="277">
        <v>0</v>
      </c>
      <c r="E79" s="261">
        <v>0</v>
      </c>
      <c r="F79" s="261">
        <v>0</v>
      </c>
      <c r="G79" s="261">
        <v>0</v>
      </c>
      <c r="H79" s="261">
        <v>0</v>
      </c>
      <c r="I79" s="39"/>
    </row>
    <row r="80" spans="1:9">
      <c r="A80" s="213"/>
      <c r="B80" s="230" t="s">
        <v>186</v>
      </c>
      <c r="C80" s="230" t="s">
        <v>212</v>
      </c>
      <c r="D80" s="277">
        <v>0</v>
      </c>
      <c r="E80" s="261">
        <v>0</v>
      </c>
      <c r="F80" s="261">
        <v>0</v>
      </c>
      <c r="G80" s="261">
        <v>0</v>
      </c>
      <c r="H80" s="261">
        <v>0</v>
      </c>
      <c r="I80" s="39"/>
    </row>
    <row r="81" spans="1:9">
      <c r="A81" s="213"/>
      <c r="B81" s="276" t="s">
        <v>922</v>
      </c>
      <c r="C81" s="276" t="s">
        <v>212</v>
      </c>
      <c r="D81" s="311">
        <v>95.8</v>
      </c>
      <c r="E81" s="360">
        <v>94.7</v>
      </c>
      <c r="F81" s="360">
        <v>88.9</v>
      </c>
      <c r="G81" s="360">
        <v>80</v>
      </c>
      <c r="H81" s="360">
        <v>93</v>
      </c>
      <c r="I81" s="39"/>
    </row>
    <row r="82" spans="1:9">
      <c r="A82" s="213"/>
      <c r="B82" s="230" t="s">
        <v>185</v>
      </c>
      <c r="C82" s="230" t="s">
        <v>212</v>
      </c>
      <c r="D82" s="277">
        <v>88.9</v>
      </c>
      <c r="E82" s="261">
        <v>95.7</v>
      </c>
      <c r="F82" s="261">
        <v>80</v>
      </c>
      <c r="G82" s="261">
        <v>100</v>
      </c>
      <c r="H82" s="261">
        <v>93.1</v>
      </c>
      <c r="I82" s="39"/>
    </row>
    <row r="83" spans="1:9">
      <c r="A83" s="213"/>
      <c r="B83" s="230" t="s">
        <v>186</v>
      </c>
      <c r="C83" s="230" t="s">
        <v>212</v>
      </c>
      <c r="D83" s="277">
        <v>100</v>
      </c>
      <c r="E83" s="261">
        <v>94.1</v>
      </c>
      <c r="F83" s="261">
        <v>100</v>
      </c>
      <c r="G83" s="261">
        <v>75</v>
      </c>
      <c r="H83" s="261">
        <v>92.9</v>
      </c>
      <c r="I83" s="39"/>
    </row>
    <row r="84" spans="1:9">
      <c r="A84" s="213"/>
      <c r="B84" s="276" t="s">
        <v>923</v>
      </c>
      <c r="C84" s="276" t="s">
        <v>212</v>
      </c>
      <c r="D84" s="311">
        <v>0</v>
      </c>
      <c r="E84" s="360">
        <v>60</v>
      </c>
      <c r="F84" s="360">
        <v>100</v>
      </c>
      <c r="G84" s="360">
        <v>0</v>
      </c>
      <c r="H84" s="360">
        <v>66.7</v>
      </c>
      <c r="I84" s="39"/>
    </row>
    <row r="85" spans="1:9">
      <c r="A85" s="213"/>
      <c r="B85" s="230" t="s">
        <v>185</v>
      </c>
      <c r="C85" s="230" t="s">
        <v>212</v>
      </c>
      <c r="D85" s="277">
        <v>0</v>
      </c>
      <c r="E85" s="261">
        <v>50</v>
      </c>
      <c r="F85" s="261">
        <v>0</v>
      </c>
      <c r="G85" s="261">
        <v>0</v>
      </c>
      <c r="H85" s="261">
        <v>50</v>
      </c>
      <c r="I85" s="39"/>
    </row>
    <row r="86" spans="1:9">
      <c r="A86" s="213"/>
      <c r="B86" s="230" t="s">
        <v>186</v>
      </c>
      <c r="C86" s="230" t="s">
        <v>212</v>
      </c>
      <c r="D86" s="277">
        <v>0</v>
      </c>
      <c r="E86" s="261">
        <v>66.7</v>
      </c>
      <c r="F86" s="261">
        <v>100</v>
      </c>
      <c r="G86" s="261">
        <v>0</v>
      </c>
      <c r="H86" s="261">
        <v>71.400000000000006</v>
      </c>
      <c r="I86" s="39"/>
    </row>
    <row r="87" spans="1:9">
      <c r="A87" s="213"/>
      <c r="B87" s="276" t="s">
        <v>187</v>
      </c>
      <c r="C87" s="276" t="s">
        <v>212</v>
      </c>
      <c r="D87" s="311">
        <v>97.7</v>
      </c>
      <c r="E87" s="360">
        <v>90.2</v>
      </c>
      <c r="F87" s="360">
        <v>69</v>
      </c>
      <c r="G87" s="360">
        <v>95.7</v>
      </c>
      <c r="H87" s="360">
        <v>89.6</v>
      </c>
      <c r="I87" s="39"/>
    </row>
    <row r="88" spans="1:9">
      <c r="A88" s="213"/>
      <c r="B88" s="230" t="s">
        <v>185</v>
      </c>
      <c r="C88" s="230" t="s">
        <v>212</v>
      </c>
      <c r="D88" s="277">
        <v>96.4</v>
      </c>
      <c r="E88" s="261">
        <v>90.3</v>
      </c>
      <c r="F88" s="261">
        <v>50</v>
      </c>
      <c r="G88" s="261">
        <v>100</v>
      </c>
      <c r="H88" s="261">
        <v>89.8</v>
      </c>
      <c r="I88" s="39"/>
    </row>
    <row r="89" spans="1:9">
      <c r="A89" s="213"/>
      <c r="B89" s="230" t="s">
        <v>186</v>
      </c>
      <c r="C89" s="230" t="s">
        <v>212</v>
      </c>
      <c r="D89" s="277">
        <v>98.9</v>
      </c>
      <c r="E89" s="261">
        <v>89.8</v>
      </c>
      <c r="F89" s="261">
        <v>86.7</v>
      </c>
      <c r="G89" s="261">
        <v>84.6</v>
      </c>
      <c r="H89" s="261">
        <v>89.3</v>
      </c>
      <c r="I89" s="39"/>
    </row>
    <row r="90" spans="1:9">
      <c r="A90" s="213"/>
      <c r="B90" s="46" t="s">
        <v>925</v>
      </c>
      <c r="C90" s="46" t="s">
        <v>210</v>
      </c>
      <c r="D90" s="46" t="s">
        <v>914</v>
      </c>
      <c r="E90" s="63" t="s">
        <v>819</v>
      </c>
      <c r="F90" s="63" t="s">
        <v>820</v>
      </c>
      <c r="G90" s="63" t="s">
        <v>821</v>
      </c>
      <c r="H90" s="63" t="s">
        <v>187</v>
      </c>
      <c r="I90" s="39"/>
    </row>
    <row r="91" spans="1:9">
      <c r="A91" s="213"/>
      <c r="B91" s="276" t="s">
        <v>915</v>
      </c>
      <c r="C91" s="276" t="s">
        <v>472</v>
      </c>
      <c r="D91" s="311">
        <v>1</v>
      </c>
      <c r="E91" s="312">
        <v>1</v>
      </c>
      <c r="F91" s="312">
        <v>0</v>
      </c>
      <c r="G91" s="312">
        <v>0</v>
      </c>
      <c r="H91" s="312">
        <v>1</v>
      </c>
      <c r="I91" s="39"/>
    </row>
    <row r="92" spans="1:9">
      <c r="A92" s="213"/>
      <c r="B92" s="230" t="s">
        <v>185</v>
      </c>
      <c r="C92" s="230" t="s">
        <v>472</v>
      </c>
      <c r="D92" s="277">
        <v>1</v>
      </c>
      <c r="E92" s="267">
        <v>1</v>
      </c>
      <c r="F92" s="267">
        <v>0</v>
      </c>
      <c r="G92" s="267">
        <v>0</v>
      </c>
      <c r="H92" s="267">
        <v>1</v>
      </c>
      <c r="I92" s="39"/>
    </row>
    <row r="93" spans="1:9">
      <c r="A93" s="213"/>
      <c r="B93" s="230" t="s">
        <v>186</v>
      </c>
      <c r="C93" s="230" t="s">
        <v>472</v>
      </c>
      <c r="D93" s="277">
        <v>0</v>
      </c>
      <c r="E93" s="267">
        <v>0</v>
      </c>
      <c r="F93" s="267">
        <v>0</v>
      </c>
      <c r="G93" s="267">
        <v>0</v>
      </c>
      <c r="H93" s="267">
        <v>0</v>
      </c>
      <c r="I93" s="39"/>
    </row>
    <row r="94" spans="1:9">
      <c r="A94" s="213"/>
      <c r="B94" s="276" t="s">
        <v>916</v>
      </c>
      <c r="C94" s="276" t="s">
        <v>472</v>
      </c>
      <c r="D94" s="311">
        <v>0.67</v>
      </c>
      <c r="E94" s="312">
        <v>0.73</v>
      </c>
      <c r="F94" s="312">
        <v>7.5</v>
      </c>
      <c r="G94" s="312">
        <v>3</v>
      </c>
      <c r="H94" s="312">
        <v>1.86</v>
      </c>
      <c r="I94" s="39"/>
    </row>
    <row r="95" spans="1:9">
      <c r="A95" s="213"/>
      <c r="B95" s="230" t="s">
        <v>185</v>
      </c>
      <c r="C95" s="230" t="s">
        <v>472</v>
      </c>
      <c r="D95" s="277">
        <v>0.74</v>
      </c>
      <c r="E95" s="267">
        <v>0.79</v>
      </c>
      <c r="F95" s="267">
        <v>0</v>
      </c>
      <c r="G95" s="267">
        <v>3</v>
      </c>
      <c r="H95" s="267">
        <v>1.2</v>
      </c>
      <c r="I95" s="39"/>
    </row>
    <row r="96" spans="1:9">
      <c r="A96" s="213"/>
      <c r="B96" s="230" t="s">
        <v>186</v>
      </c>
      <c r="C96" s="230" t="s">
        <v>472</v>
      </c>
      <c r="D96" s="277">
        <v>0.49</v>
      </c>
      <c r="E96" s="267">
        <v>0.49</v>
      </c>
      <c r="F96" s="267">
        <v>7.5</v>
      </c>
      <c r="G96" s="267">
        <v>0</v>
      </c>
      <c r="H96" s="267">
        <v>4</v>
      </c>
      <c r="I96" s="39"/>
    </row>
    <row r="97" spans="1:9">
      <c r="A97" s="213"/>
      <c r="B97" s="276" t="s">
        <v>917</v>
      </c>
      <c r="C97" s="276" t="s">
        <v>472</v>
      </c>
      <c r="D97" s="311">
        <v>7.5</v>
      </c>
      <c r="E97" s="312">
        <v>5.78</v>
      </c>
      <c r="F97" s="312">
        <v>6.2</v>
      </c>
      <c r="G97" s="312">
        <v>27</v>
      </c>
      <c r="H97" s="312">
        <v>7.5</v>
      </c>
      <c r="I97" s="39"/>
    </row>
    <row r="98" spans="1:9">
      <c r="A98" s="213"/>
      <c r="B98" s="230" t="s">
        <v>185</v>
      </c>
      <c r="C98" s="230" t="s">
        <v>472</v>
      </c>
      <c r="D98" s="277">
        <v>10.34</v>
      </c>
      <c r="E98" s="267">
        <v>5.83</v>
      </c>
      <c r="F98" s="267">
        <v>4.8</v>
      </c>
      <c r="G98" s="267">
        <v>28</v>
      </c>
      <c r="H98" s="267">
        <v>7.8</v>
      </c>
      <c r="I98" s="39"/>
    </row>
    <row r="99" spans="1:9">
      <c r="A99" s="213"/>
      <c r="B99" s="230" t="s">
        <v>186</v>
      </c>
      <c r="C99" s="230" t="s">
        <v>472</v>
      </c>
      <c r="D99" s="277">
        <v>4.72</v>
      </c>
      <c r="E99" s="267">
        <v>5.67</v>
      </c>
      <c r="F99" s="267">
        <v>7.2</v>
      </c>
      <c r="G99" s="267">
        <v>25</v>
      </c>
      <c r="H99" s="267">
        <v>6.9</v>
      </c>
      <c r="I99" s="39"/>
    </row>
    <row r="100" spans="1:9">
      <c r="A100" s="213"/>
      <c r="B100" s="276" t="s">
        <v>918</v>
      </c>
      <c r="C100" s="276" t="s">
        <v>472</v>
      </c>
      <c r="D100" s="311">
        <v>0</v>
      </c>
      <c r="E100" s="312">
        <v>150</v>
      </c>
      <c r="F100" s="312">
        <v>0</v>
      </c>
      <c r="G100" s="312">
        <v>0</v>
      </c>
      <c r="H100" s="312">
        <v>150</v>
      </c>
      <c r="I100" s="39"/>
    </row>
    <row r="101" spans="1:9">
      <c r="A101" s="213"/>
      <c r="B101" s="230" t="s">
        <v>185</v>
      </c>
      <c r="C101" s="230" t="s">
        <v>472</v>
      </c>
      <c r="D101" s="277">
        <v>0</v>
      </c>
      <c r="E101" s="267">
        <v>150</v>
      </c>
      <c r="F101" s="267">
        <v>0</v>
      </c>
      <c r="G101" s="267">
        <v>0</v>
      </c>
      <c r="H101" s="267">
        <v>150</v>
      </c>
      <c r="I101" s="39"/>
    </row>
    <row r="102" spans="1:9">
      <c r="A102" s="213"/>
      <c r="B102" s="230" t="s">
        <v>186</v>
      </c>
      <c r="C102" s="230" t="s">
        <v>472</v>
      </c>
      <c r="D102" s="277">
        <v>0</v>
      </c>
      <c r="E102" s="267">
        <v>0</v>
      </c>
      <c r="F102" s="267">
        <v>0</v>
      </c>
      <c r="G102" s="267">
        <v>0</v>
      </c>
      <c r="H102" s="267">
        <v>0</v>
      </c>
      <c r="I102" s="39"/>
    </row>
    <row r="103" spans="1:9">
      <c r="A103" s="213"/>
      <c r="B103" s="276" t="s">
        <v>919</v>
      </c>
      <c r="C103" s="276" t="s">
        <v>472</v>
      </c>
      <c r="D103" s="311">
        <v>20.96</v>
      </c>
      <c r="E103" s="312">
        <v>12.06</v>
      </c>
      <c r="F103" s="312">
        <v>0</v>
      </c>
      <c r="G103" s="312">
        <v>19</v>
      </c>
      <c r="H103" s="312">
        <v>12.1</v>
      </c>
      <c r="I103" s="39"/>
    </row>
    <row r="104" spans="1:9">
      <c r="A104" s="213"/>
      <c r="B104" s="230" t="s">
        <v>185</v>
      </c>
      <c r="C104" s="230" t="s">
        <v>472</v>
      </c>
      <c r="D104" s="277">
        <v>30.4</v>
      </c>
      <c r="E104" s="267">
        <v>10.75</v>
      </c>
      <c r="F104" s="267">
        <v>0</v>
      </c>
      <c r="G104" s="267">
        <v>18</v>
      </c>
      <c r="H104" s="267">
        <v>11.4</v>
      </c>
      <c r="I104" s="39"/>
    </row>
    <row r="105" spans="1:9">
      <c r="A105" s="213"/>
      <c r="B105" s="230" t="s">
        <v>186</v>
      </c>
      <c r="C105" s="230" t="s">
        <v>472</v>
      </c>
      <c r="D105" s="277">
        <v>16.600000000000001</v>
      </c>
      <c r="E105" s="267">
        <v>13.88</v>
      </c>
      <c r="F105" s="267">
        <v>0</v>
      </c>
      <c r="G105" s="267">
        <v>30</v>
      </c>
      <c r="H105" s="267">
        <v>14.2</v>
      </c>
      <c r="I105" s="39"/>
    </row>
    <row r="106" spans="1:9">
      <c r="A106" s="213"/>
      <c r="B106" s="276" t="s">
        <v>920</v>
      </c>
      <c r="C106" s="276" t="s">
        <v>472</v>
      </c>
      <c r="D106" s="311">
        <v>0</v>
      </c>
      <c r="E106" s="312">
        <v>2.89</v>
      </c>
      <c r="F106" s="312">
        <v>7.7</v>
      </c>
      <c r="G106" s="312">
        <v>8</v>
      </c>
      <c r="H106" s="312">
        <v>4.9800000000000004</v>
      </c>
      <c r="I106" s="39"/>
    </row>
    <row r="107" spans="1:9">
      <c r="A107" s="213"/>
      <c r="B107" s="230" t="s">
        <v>185</v>
      </c>
      <c r="C107" s="230" t="s">
        <v>472</v>
      </c>
      <c r="D107" s="277">
        <v>0</v>
      </c>
      <c r="E107" s="267">
        <v>3.98</v>
      </c>
      <c r="F107" s="267">
        <v>3.6</v>
      </c>
      <c r="G107" s="267">
        <v>0</v>
      </c>
      <c r="H107" s="267">
        <v>3.9</v>
      </c>
      <c r="I107" s="39"/>
    </row>
    <row r="108" spans="1:9">
      <c r="A108" s="213"/>
      <c r="B108" s="230" t="s">
        <v>186</v>
      </c>
      <c r="C108" s="230" t="s">
        <v>472</v>
      </c>
      <c r="D108" s="277">
        <v>0</v>
      </c>
      <c r="E108" s="267">
        <v>1.74</v>
      </c>
      <c r="F108" s="267">
        <v>9.6999999999999993</v>
      </c>
      <c r="G108" s="267">
        <v>8</v>
      </c>
      <c r="H108" s="267">
        <v>5.4</v>
      </c>
      <c r="I108" s="39"/>
    </row>
    <row r="109" spans="1:9">
      <c r="A109" s="213"/>
      <c r="B109" s="276" t="s">
        <v>921</v>
      </c>
      <c r="C109" s="276" t="s">
        <v>472</v>
      </c>
      <c r="D109" s="311">
        <v>0</v>
      </c>
      <c r="E109" s="312">
        <v>0</v>
      </c>
      <c r="F109" s="312">
        <v>0</v>
      </c>
      <c r="G109" s="312">
        <v>0</v>
      </c>
      <c r="H109" s="312">
        <v>0</v>
      </c>
      <c r="I109" s="39"/>
    </row>
    <row r="110" spans="1:9">
      <c r="A110" s="213"/>
      <c r="B110" s="230" t="s">
        <v>185</v>
      </c>
      <c r="C110" s="230" t="s">
        <v>472</v>
      </c>
      <c r="D110" s="277">
        <v>0</v>
      </c>
      <c r="E110" s="267">
        <v>0</v>
      </c>
      <c r="F110" s="267">
        <v>0</v>
      </c>
      <c r="G110" s="267">
        <v>0</v>
      </c>
      <c r="H110" s="267">
        <v>0</v>
      </c>
      <c r="I110" s="39"/>
    </row>
    <row r="111" spans="1:9">
      <c r="A111" s="213"/>
      <c r="B111" s="230" t="s">
        <v>186</v>
      </c>
      <c r="C111" s="230" t="s">
        <v>472</v>
      </c>
      <c r="D111" s="277">
        <v>0</v>
      </c>
      <c r="E111" s="267">
        <v>0</v>
      </c>
      <c r="F111" s="267">
        <v>0</v>
      </c>
      <c r="G111" s="267">
        <v>0</v>
      </c>
      <c r="H111" s="267">
        <v>0</v>
      </c>
      <c r="I111" s="39"/>
    </row>
    <row r="112" spans="1:9">
      <c r="A112" s="213"/>
      <c r="B112" s="276" t="s">
        <v>922</v>
      </c>
      <c r="C112" s="276" t="s">
        <v>472</v>
      </c>
      <c r="D112" s="311">
        <v>12.3</v>
      </c>
      <c r="E112" s="312">
        <v>7.25</v>
      </c>
      <c r="F112" s="312">
        <v>6.8</v>
      </c>
      <c r="G112" s="312">
        <v>19</v>
      </c>
      <c r="H112" s="312">
        <v>7.9</v>
      </c>
      <c r="I112" s="39"/>
    </row>
    <row r="113" spans="1:9">
      <c r="A113" s="213"/>
      <c r="B113" s="230" t="s">
        <v>185</v>
      </c>
      <c r="C113" s="230" t="s">
        <v>472</v>
      </c>
      <c r="D113" s="277">
        <v>7.63</v>
      </c>
      <c r="E113" s="267">
        <v>4.78</v>
      </c>
      <c r="F113" s="267">
        <v>5.2</v>
      </c>
      <c r="G113" s="267">
        <v>15</v>
      </c>
      <c r="H113" s="267">
        <v>5.6</v>
      </c>
      <c r="I113" s="39"/>
    </row>
    <row r="114" spans="1:9">
      <c r="A114" s="213"/>
      <c r="B114" s="230" t="s">
        <v>186</v>
      </c>
      <c r="C114" s="230" t="s">
        <v>472</v>
      </c>
      <c r="D114" s="277">
        <v>14.47</v>
      </c>
      <c r="E114" s="267">
        <v>8.6300000000000008</v>
      </c>
      <c r="F114" s="267">
        <v>8.3000000000000007</v>
      </c>
      <c r="G114" s="267">
        <v>21</v>
      </c>
      <c r="H114" s="267">
        <v>9.5</v>
      </c>
      <c r="I114" s="39"/>
    </row>
    <row r="115" spans="1:9">
      <c r="A115" s="213"/>
      <c r="B115" s="276" t="s">
        <v>923</v>
      </c>
      <c r="C115" s="276" t="s">
        <v>472</v>
      </c>
      <c r="D115" s="311">
        <v>0</v>
      </c>
      <c r="E115" s="312">
        <v>2.29</v>
      </c>
      <c r="F115" s="312">
        <v>6.7</v>
      </c>
      <c r="G115" s="312">
        <v>0</v>
      </c>
      <c r="H115" s="312">
        <v>4.4000000000000004</v>
      </c>
      <c r="I115" s="39"/>
    </row>
    <row r="116" spans="1:9">
      <c r="A116" s="213"/>
      <c r="B116" s="230" t="s">
        <v>185</v>
      </c>
      <c r="C116" s="230" t="s">
        <v>472</v>
      </c>
      <c r="D116" s="277">
        <v>0</v>
      </c>
      <c r="E116" s="267">
        <v>3</v>
      </c>
      <c r="F116" s="267">
        <v>0</v>
      </c>
      <c r="G116" s="267">
        <v>0</v>
      </c>
      <c r="H116" s="267">
        <v>3</v>
      </c>
      <c r="I116" s="39"/>
    </row>
    <row r="117" spans="1:9">
      <c r="A117" s="213"/>
      <c r="B117" s="230" t="s">
        <v>186</v>
      </c>
      <c r="C117" s="230" t="s">
        <v>472</v>
      </c>
      <c r="D117" s="277">
        <v>0</v>
      </c>
      <c r="E117" s="267">
        <v>1.75</v>
      </c>
      <c r="F117" s="267">
        <v>6.7</v>
      </c>
      <c r="G117" s="267">
        <v>0</v>
      </c>
      <c r="H117" s="267">
        <v>4.7</v>
      </c>
      <c r="I117" s="39"/>
    </row>
    <row r="118" spans="1:9" ht="16">
      <c r="A118" s="213"/>
      <c r="B118" s="276" t="s">
        <v>187</v>
      </c>
      <c r="C118" s="276" t="s">
        <v>472</v>
      </c>
      <c r="D118" s="311">
        <v>14.9</v>
      </c>
      <c r="E118" s="312">
        <v>7.88</v>
      </c>
      <c r="F118" s="312">
        <v>6.3</v>
      </c>
      <c r="G118" s="312">
        <v>23</v>
      </c>
      <c r="H118" s="312">
        <v>9.6</v>
      </c>
      <c r="I118"/>
    </row>
    <row r="119" spans="1:9">
      <c r="A119" s="213"/>
      <c r="B119" s="230" t="s">
        <v>185</v>
      </c>
      <c r="C119" s="230" t="s">
        <v>472</v>
      </c>
      <c r="D119" s="277">
        <v>17.91</v>
      </c>
      <c r="E119" s="267">
        <v>9.0399999999999991</v>
      </c>
      <c r="F119" s="267">
        <v>1.5</v>
      </c>
      <c r="G119" s="267">
        <v>23</v>
      </c>
      <c r="H119" s="267">
        <v>10.1</v>
      </c>
      <c r="I119" s="39"/>
    </row>
    <row r="120" spans="1:9">
      <c r="A120" s="213"/>
      <c r="B120" s="230" t="s">
        <v>186</v>
      </c>
      <c r="C120" s="230" t="s">
        <v>472</v>
      </c>
      <c r="D120" s="277">
        <v>13.01</v>
      </c>
      <c r="E120" s="267">
        <v>7.88</v>
      </c>
      <c r="F120" s="267">
        <v>4.8</v>
      </c>
      <c r="G120" s="267">
        <v>23</v>
      </c>
      <c r="H120" s="267">
        <v>8.5</v>
      </c>
      <c r="I120" s="39"/>
    </row>
    <row r="121" spans="1:9">
      <c r="A121" s="213"/>
      <c r="B121" s="278"/>
      <c r="C121" s="278"/>
      <c r="D121" s="278"/>
      <c r="E121" s="249"/>
      <c r="F121" s="249"/>
      <c r="G121" s="249"/>
      <c r="H121" s="36"/>
      <c r="I121" s="39"/>
    </row>
    <row r="122" spans="1:9" s="32" customFormat="1" ht="15" customHeight="1">
      <c r="A122" s="263"/>
      <c r="B122" s="808" t="s">
        <v>926</v>
      </c>
      <c r="C122" s="600"/>
      <c r="D122" s="600"/>
      <c r="E122" s="264"/>
      <c r="F122" s="264"/>
      <c r="G122" s="264"/>
      <c r="H122" s="265"/>
      <c r="I122" s="31"/>
    </row>
    <row r="123" spans="1:9" s="32" customFormat="1" ht="12" customHeight="1">
      <c r="A123" s="63" t="s">
        <v>927</v>
      </c>
      <c r="B123" s="433" t="s">
        <v>928</v>
      </c>
      <c r="C123" s="794">
        <v>2025</v>
      </c>
      <c r="D123" s="779"/>
      <c r="E123" s="779"/>
      <c r="F123" s="779"/>
      <c r="G123" s="779"/>
      <c r="H123" s="780"/>
      <c r="I123" s="31"/>
    </row>
    <row r="124" spans="1:9" s="32" customFormat="1" ht="30" customHeight="1">
      <c r="A124" s="263"/>
      <c r="B124" s="343" t="s">
        <v>929</v>
      </c>
      <c r="C124" s="643" t="s">
        <v>930</v>
      </c>
      <c r="D124" s="643"/>
      <c r="E124" s="643"/>
      <c r="F124" s="643"/>
      <c r="G124" s="643"/>
      <c r="H124" s="643"/>
      <c r="I124" s="265"/>
    </row>
    <row r="125" spans="1:9" s="32" customFormat="1" ht="30" customHeight="1">
      <c r="A125" s="263"/>
      <c r="B125" s="343" t="s">
        <v>931</v>
      </c>
      <c r="C125" s="643" t="s">
        <v>932</v>
      </c>
      <c r="D125" s="643"/>
      <c r="E125" s="643"/>
      <c r="F125" s="643"/>
      <c r="G125" s="643"/>
      <c r="H125" s="643"/>
      <c r="I125" s="265"/>
    </row>
    <row r="126" spans="1:9" s="32" customFormat="1" ht="30" customHeight="1">
      <c r="A126" s="263"/>
      <c r="B126" s="343" t="s">
        <v>933</v>
      </c>
      <c r="C126" s="643" t="s">
        <v>934</v>
      </c>
      <c r="D126" s="643"/>
      <c r="E126" s="643"/>
      <c r="F126" s="643"/>
      <c r="G126" s="643"/>
      <c r="H126" s="643"/>
      <c r="I126" s="265"/>
    </row>
    <row r="127" spans="1:9" s="32" customFormat="1" ht="30" customHeight="1">
      <c r="A127" s="263"/>
      <c r="B127" s="343" t="s">
        <v>935</v>
      </c>
      <c r="C127" s="643" t="s">
        <v>936</v>
      </c>
      <c r="D127" s="643"/>
      <c r="E127" s="643"/>
      <c r="F127" s="643"/>
      <c r="G127" s="643"/>
      <c r="H127" s="643"/>
      <c r="I127" s="265"/>
    </row>
    <row r="128" spans="1:9" s="32" customFormat="1" ht="30" customHeight="1">
      <c r="A128" s="263"/>
      <c r="B128" s="343" t="s">
        <v>937</v>
      </c>
      <c r="C128" s="643" t="s">
        <v>938</v>
      </c>
      <c r="D128" s="643"/>
      <c r="E128" s="643"/>
      <c r="F128" s="643"/>
      <c r="G128" s="643"/>
      <c r="H128" s="643"/>
      <c r="I128" s="265"/>
    </row>
    <row r="129" spans="1:9" s="32" customFormat="1" ht="30" customHeight="1">
      <c r="A129" s="263"/>
      <c r="B129" s="343" t="s">
        <v>939</v>
      </c>
      <c r="C129" s="643" t="s">
        <v>940</v>
      </c>
      <c r="D129" s="643"/>
      <c r="E129" s="643"/>
      <c r="F129" s="643"/>
      <c r="G129" s="643"/>
      <c r="H129" s="643"/>
      <c r="I129" s="265"/>
    </row>
    <row r="130" spans="1:9" s="32" customFormat="1" ht="55.5" customHeight="1">
      <c r="A130" s="263"/>
      <c r="B130" s="343" t="s">
        <v>941</v>
      </c>
      <c r="C130" s="643" t="s">
        <v>942</v>
      </c>
      <c r="D130" s="643"/>
      <c r="E130" s="643"/>
      <c r="F130" s="643"/>
      <c r="G130" s="643"/>
      <c r="H130" s="643"/>
      <c r="I130" s="265"/>
    </row>
    <row r="131" spans="1:9" s="32" customFormat="1" ht="42" customHeight="1">
      <c r="A131" s="263"/>
      <c r="B131" s="343" t="s">
        <v>943</v>
      </c>
      <c r="C131" s="643" t="s">
        <v>944</v>
      </c>
      <c r="D131" s="643"/>
      <c r="E131" s="643"/>
      <c r="F131" s="643"/>
      <c r="G131" s="643"/>
      <c r="H131" s="643"/>
      <c r="I131" s="265"/>
    </row>
    <row r="132" spans="1:9" s="32" customFormat="1" ht="17.149999999999999" customHeight="1">
      <c r="A132" s="263"/>
      <c r="B132" s="264"/>
      <c r="C132" s="264"/>
      <c r="D132" s="264"/>
      <c r="E132" s="264"/>
      <c r="F132" s="264"/>
      <c r="G132" s="264"/>
      <c r="H132" s="253"/>
      <c r="I132" s="31"/>
    </row>
    <row r="133" spans="1:9" ht="13">
      <c r="A133" s="213"/>
      <c r="B133" s="418" t="s">
        <v>91</v>
      </c>
      <c r="C133" s="278"/>
      <c r="D133" s="249"/>
      <c r="E133" s="249"/>
      <c r="F133" s="249"/>
      <c r="G133" s="249"/>
      <c r="H133" s="36"/>
      <c r="I133" s="39"/>
    </row>
    <row r="134" spans="1:9" ht="28" customHeight="1">
      <c r="A134" s="104" t="s">
        <v>945</v>
      </c>
      <c r="B134" s="738" t="s">
        <v>946</v>
      </c>
      <c r="C134" s="738"/>
      <c r="D134" s="436" t="s">
        <v>210</v>
      </c>
      <c r="E134" s="99">
        <v>2022</v>
      </c>
      <c r="F134" s="99">
        <v>2023</v>
      </c>
      <c r="G134" s="99">
        <v>2024</v>
      </c>
      <c r="H134" s="99">
        <v>2025</v>
      </c>
      <c r="I134" s="39"/>
    </row>
    <row r="135" spans="1:9" ht="12" customHeight="1">
      <c r="A135" s="263"/>
      <c r="B135" s="643" t="s">
        <v>947</v>
      </c>
      <c r="C135" s="643"/>
      <c r="D135" s="437" t="s">
        <v>604</v>
      </c>
      <c r="E135" s="266">
        <v>286949855000</v>
      </c>
      <c r="F135" s="266">
        <v>314784929000</v>
      </c>
      <c r="G135" s="266">
        <v>353183704000</v>
      </c>
      <c r="H135" s="266">
        <v>377940605000</v>
      </c>
      <c r="I135" s="39"/>
    </row>
    <row r="136" spans="1:9" ht="12" customHeight="1">
      <c r="A136" s="263"/>
      <c r="B136" s="643" t="s">
        <v>948</v>
      </c>
      <c r="C136" s="643"/>
      <c r="D136" s="437" t="s">
        <v>604</v>
      </c>
      <c r="E136" s="266">
        <v>28975700000</v>
      </c>
      <c r="F136" s="266">
        <v>31690500000</v>
      </c>
      <c r="G136" s="266">
        <v>32916900000</v>
      </c>
      <c r="H136" s="266">
        <v>37925000000</v>
      </c>
      <c r="I136" s="39"/>
    </row>
    <row r="137" spans="1:9" ht="12" customHeight="1">
      <c r="A137" s="263"/>
      <c r="B137" s="643" t="s">
        <v>949</v>
      </c>
      <c r="C137" s="643"/>
      <c r="D137" s="437" t="s">
        <v>604</v>
      </c>
      <c r="E137" s="266">
        <v>7024000000</v>
      </c>
      <c r="F137" s="266">
        <v>9482000000</v>
      </c>
      <c r="G137" s="266">
        <v>11025000000</v>
      </c>
      <c r="H137" s="266">
        <v>12008000000</v>
      </c>
      <c r="I137" s="39"/>
    </row>
    <row r="138" spans="1:9" ht="12" customHeight="1">
      <c r="A138" s="263"/>
      <c r="B138" s="804" t="s">
        <v>950</v>
      </c>
      <c r="C138" s="804"/>
      <c r="D138" s="437" t="s">
        <v>951</v>
      </c>
      <c r="E138" s="550">
        <v>37.727533000000001</v>
      </c>
      <c r="F138" s="550">
        <v>30.855979999999999</v>
      </c>
      <c r="G138" s="550">
        <v>30.049140000000001</v>
      </c>
      <c r="H138" s="550">
        <v>29.315760000000001</v>
      </c>
      <c r="I138" s="39"/>
    </row>
    <row r="139" spans="1:9" ht="12" customHeight="1">
      <c r="A139" s="213"/>
      <c r="B139" s="805" t="s">
        <v>952</v>
      </c>
      <c r="C139" s="805"/>
      <c r="D139" s="438" t="s">
        <v>472</v>
      </c>
      <c r="E139" s="266">
        <v>500</v>
      </c>
      <c r="F139" s="266">
        <v>540</v>
      </c>
      <c r="G139" s="266">
        <v>586</v>
      </c>
      <c r="H139" s="266">
        <v>655</v>
      </c>
      <c r="I139" s="39"/>
    </row>
    <row r="140" spans="1:9" ht="14.25" customHeight="1">
      <c r="A140" s="213"/>
      <c r="B140" s="791" t="s">
        <v>953</v>
      </c>
      <c r="C140" s="791"/>
      <c r="D140" s="791"/>
      <c r="E140" s="791"/>
      <c r="F140" s="791"/>
      <c r="G140" s="791"/>
      <c r="H140" s="792"/>
      <c r="I140" s="39"/>
    </row>
    <row r="141" spans="1:9">
      <c r="A141" s="213"/>
      <c r="B141" s="249"/>
      <c r="C141" s="249"/>
      <c r="D141" s="249"/>
      <c r="E141" s="249"/>
      <c r="F141" s="249"/>
      <c r="G141" s="249"/>
      <c r="H141" s="36"/>
      <c r="I141" s="39"/>
    </row>
    <row r="142" spans="1:9" ht="13">
      <c r="A142" s="213"/>
      <c r="B142" s="788" t="s">
        <v>954</v>
      </c>
      <c r="C142" s="788"/>
      <c r="D142" s="781"/>
      <c r="E142" s="249"/>
      <c r="F142" s="249"/>
      <c r="G142" s="249"/>
      <c r="H142" s="36"/>
      <c r="I142" s="39"/>
    </row>
    <row r="143" spans="1:9" s="32" customFormat="1" ht="17.149999999999999" customHeight="1">
      <c r="A143" s="103" t="s">
        <v>955</v>
      </c>
      <c r="B143" s="677" t="s">
        <v>956</v>
      </c>
      <c r="C143" s="677"/>
      <c r="D143" s="190" t="s">
        <v>210</v>
      </c>
      <c r="E143" s="89">
        <v>2022</v>
      </c>
      <c r="F143" s="89">
        <v>2023</v>
      </c>
      <c r="G143" s="89">
        <v>2024</v>
      </c>
      <c r="H143" s="89">
        <v>2025</v>
      </c>
      <c r="I143" s="31"/>
    </row>
    <row r="144" spans="1:9" ht="24" customHeight="1">
      <c r="A144" s="33"/>
      <c r="B144" s="654" t="s">
        <v>957</v>
      </c>
      <c r="C144" s="654"/>
      <c r="D144" s="430" t="s">
        <v>472</v>
      </c>
      <c r="E144" s="66">
        <v>36</v>
      </c>
      <c r="F144" s="66">
        <v>47</v>
      </c>
      <c r="G144" s="66">
        <v>45</v>
      </c>
      <c r="H144" s="66">
        <v>45</v>
      </c>
      <c r="I144" s="39"/>
    </row>
    <row r="145" spans="1:9" ht="29.25" customHeight="1">
      <c r="A145" s="33"/>
      <c r="B145" s="654" t="s">
        <v>958</v>
      </c>
      <c r="C145" s="654"/>
      <c r="D145" s="430" t="s">
        <v>472</v>
      </c>
      <c r="E145" s="66">
        <v>60</v>
      </c>
      <c r="F145" s="66">
        <v>35</v>
      </c>
      <c r="G145" s="66">
        <v>52</v>
      </c>
      <c r="H145" s="66">
        <v>41</v>
      </c>
      <c r="I145" s="39"/>
    </row>
    <row r="146" spans="1:9" ht="24" customHeight="1">
      <c r="A146" s="33"/>
      <c r="B146" s="654" t="s">
        <v>959</v>
      </c>
      <c r="C146" s="654"/>
      <c r="D146" s="430" t="s">
        <v>472</v>
      </c>
      <c r="E146" s="66">
        <v>11</v>
      </c>
      <c r="F146" s="66">
        <v>9</v>
      </c>
      <c r="G146" s="66">
        <v>9</v>
      </c>
      <c r="H146" s="66">
        <v>6</v>
      </c>
      <c r="I146" s="39"/>
    </row>
    <row r="147" spans="1:9" ht="24" customHeight="1">
      <c r="A147" s="33"/>
      <c r="B147" s="654" t="s">
        <v>960</v>
      </c>
      <c r="C147" s="654"/>
      <c r="D147" s="430" t="s">
        <v>472</v>
      </c>
      <c r="E147" s="66">
        <v>20</v>
      </c>
      <c r="F147" s="66">
        <v>16</v>
      </c>
      <c r="G147" s="66">
        <v>27</v>
      </c>
      <c r="H147" s="66">
        <v>45</v>
      </c>
      <c r="I147" s="39"/>
    </row>
    <row r="148" spans="1:9" ht="24" customHeight="1">
      <c r="A148" s="33"/>
      <c r="B148" s="654" t="s">
        <v>961</v>
      </c>
      <c r="C148" s="654"/>
      <c r="D148" s="430" t="s">
        <v>472</v>
      </c>
      <c r="E148" s="66">
        <v>24</v>
      </c>
      <c r="F148" s="66">
        <v>21</v>
      </c>
      <c r="G148" s="66">
        <v>16</v>
      </c>
      <c r="H148" s="66">
        <v>36</v>
      </c>
      <c r="I148" s="39"/>
    </row>
    <row r="149" spans="1:9" ht="24" customHeight="1">
      <c r="A149" s="33"/>
      <c r="B149" s="654" t="s">
        <v>962</v>
      </c>
      <c r="C149" s="654"/>
      <c r="D149" s="430" t="s">
        <v>472</v>
      </c>
      <c r="E149" s="66">
        <v>0</v>
      </c>
      <c r="F149" s="66">
        <v>1</v>
      </c>
      <c r="G149" s="66">
        <v>2</v>
      </c>
      <c r="H149" s="66">
        <v>8</v>
      </c>
      <c r="I149" s="39"/>
    </row>
    <row r="150" spans="1:9" ht="12" customHeight="1">
      <c r="A150" s="33"/>
      <c r="B150" s="654" t="s">
        <v>963</v>
      </c>
      <c r="C150" s="654"/>
      <c r="D150" s="430" t="s">
        <v>472</v>
      </c>
      <c r="E150" s="66">
        <v>107</v>
      </c>
      <c r="F150" s="66">
        <v>91</v>
      </c>
      <c r="G150" s="66">
        <v>106</v>
      </c>
      <c r="H150" s="66">
        <v>92</v>
      </c>
      <c r="I150" s="39"/>
    </row>
    <row r="151" spans="1:9" ht="12" customHeight="1">
      <c r="A151" s="33"/>
      <c r="B151" s="654" t="s">
        <v>964</v>
      </c>
      <c r="C151" s="654"/>
      <c r="D151" s="430" t="s">
        <v>472</v>
      </c>
      <c r="E151" s="66">
        <v>44</v>
      </c>
      <c r="F151" s="66">
        <v>38</v>
      </c>
      <c r="G151" s="66">
        <v>45</v>
      </c>
      <c r="H151" s="66">
        <v>89</v>
      </c>
      <c r="I151" s="39"/>
    </row>
    <row r="152" spans="1:9" ht="12" customHeight="1">
      <c r="A152" s="33"/>
      <c r="B152" s="654" t="s">
        <v>965</v>
      </c>
      <c r="C152" s="654"/>
      <c r="D152" s="430" t="s">
        <v>472</v>
      </c>
      <c r="E152" s="66">
        <v>151</v>
      </c>
      <c r="F152" s="66">
        <v>129</v>
      </c>
      <c r="G152" s="66">
        <v>151</v>
      </c>
      <c r="H152" s="66">
        <v>181</v>
      </c>
      <c r="I152" s="39"/>
    </row>
    <row r="153" spans="1:9" ht="12" customHeight="1">
      <c r="A153" s="33"/>
      <c r="B153" s="654" t="s">
        <v>966</v>
      </c>
      <c r="C153" s="654"/>
      <c r="D153" s="414" t="s">
        <v>212</v>
      </c>
      <c r="E153" s="66">
        <v>39</v>
      </c>
      <c r="F153" s="66">
        <v>25</v>
      </c>
      <c r="G153" s="66">
        <v>27</v>
      </c>
      <c r="H153" s="188">
        <v>30.651340999999999</v>
      </c>
      <c r="I153" s="39"/>
    </row>
    <row r="154" spans="1:9" ht="12" customHeight="1">
      <c r="A154" s="33"/>
      <c r="B154" s="654" t="s">
        <v>967</v>
      </c>
      <c r="C154" s="654"/>
      <c r="D154" s="414" t="s">
        <v>604</v>
      </c>
      <c r="E154" s="187">
        <v>8854</v>
      </c>
      <c r="F154" s="187">
        <v>11224</v>
      </c>
      <c r="G154" s="187">
        <v>8496</v>
      </c>
      <c r="H154" s="187">
        <v>12054</v>
      </c>
      <c r="I154" s="39"/>
    </row>
    <row r="155" spans="1:9">
      <c r="A155" s="68"/>
      <c r="B155" s="90"/>
      <c r="C155" s="90"/>
      <c r="D155" s="90"/>
      <c r="E155" s="90"/>
      <c r="F155" s="90"/>
      <c r="G155" s="90"/>
      <c r="H155" s="39"/>
      <c r="I155" s="39"/>
    </row>
    <row r="156" spans="1:9" ht="13">
      <c r="A156" s="250"/>
      <c r="B156" s="788" t="s">
        <v>968</v>
      </c>
      <c r="C156" s="788"/>
      <c r="D156" s="781"/>
      <c r="E156" s="249"/>
      <c r="F156" s="249"/>
      <c r="G156" s="249"/>
      <c r="H156" s="36"/>
      <c r="I156" s="39"/>
    </row>
    <row r="157" spans="1:9">
      <c r="A157" s="104" t="s">
        <v>969</v>
      </c>
      <c r="B157" s="677" t="s">
        <v>970</v>
      </c>
      <c r="C157" s="677"/>
      <c r="D157" s="190" t="s">
        <v>210</v>
      </c>
      <c r="E157" s="89">
        <v>2022</v>
      </c>
      <c r="F157" s="89">
        <v>2023</v>
      </c>
      <c r="G157" s="89">
        <v>2024</v>
      </c>
      <c r="H157" s="89">
        <v>2025</v>
      </c>
      <c r="I157" s="39"/>
    </row>
    <row r="158" spans="1:9" ht="17.25" customHeight="1">
      <c r="A158" s="104" t="s">
        <v>971</v>
      </c>
      <c r="B158" s="641" t="s">
        <v>972</v>
      </c>
      <c r="C158" s="641"/>
      <c r="D158" s="432" t="s">
        <v>212</v>
      </c>
      <c r="E158" s="70">
        <v>3.4</v>
      </c>
      <c r="F158" s="70">
        <v>8.3000000000000007</v>
      </c>
      <c r="G158" s="70">
        <v>4.3</v>
      </c>
      <c r="H158" s="189">
        <v>4.4274809160000004</v>
      </c>
      <c r="I158" s="39"/>
    </row>
    <row r="159" spans="1:9" ht="12" customHeight="1">
      <c r="A159" s="33"/>
      <c r="B159" s="641" t="s">
        <v>973</v>
      </c>
      <c r="C159" s="641"/>
      <c r="D159" s="414" t="s">
        <v>212</v>
      </c>
      <c r="E159" s="66">
        <v>6.4</v>
      </c>
      <c r="F159" s="66">
        <v>2.2999999999999998</v>
      </c>
      <c r="G159" s="66">
        <v>7.3</v>
      </c>
      <c r="H159" s="188">
        <v>6.2595419850000003</v>
      </c>
      <c r="I159" s="39"/>
    </row>
    <row r="160" spans="1:9" ht="12" customHeight="1">
      <c r="A160" s="33"/>
      <c r="B160" s="641" t="s">
        <v>974</v>
      </c>
      <c r="C160" s="641"/>
      <c r="D160" s="414" t="s">
        <v>212</v>
      </c>
      <c r="E160" s="66">
        <v>0.6</v>
      </c>
      <c r="F160" s="66">
        <v>3.1</v>
      </c>
      <c r="G160" s="66">
        <v>2.4</v>
      </c>
      <c r="H160" s="188">
        <v>1.8320610690000001</v>
      </c>
      <c r="I160" s="39"/>
    </row>
    <row r="161" spans="1:9" ht="12" customHeight="1">
      <c r="A161" s="33"/>
      <c r="B161" s="641" t="s">
        <v>975</v>
      </c>
      <c r="C161" s="641"/>
      <c r="D161" s="414" t="s">
        <v>212</v>
      </c>
      <c r="E161" s="66">
        <v>2</v>
      </c>
      <c r="F161" s="66">
        <v>2.7</v>
      </c>
      <c r="G161" s="66">
        <v>1.9</v>
      </c>
      <c r="H161" s="188">
        <v>2.9007633589999999</v>
      </c>
      <c r="I161" s="39"/>
    </row>
    <row r="162" spans="1:9" ht="12" customHeight="1">
      <c r="A162" s="33"/>
      <c r="B162" s="641" t="s">
        <v>976</v>
      </c>
      <c r="C162" s="641"/>
      <c r="D162" s="414" t="s">
        <v>212</v>
      </c>
      <c r="E162" s="66">
        <v>1.6</v>
      </c>
      <c r="F162" s="66">
        <v>0.6</v>
      </c>
      <c r="G162" s="66">
        <v>2.7</v>
      </c>
      <c r="H162" s="188">
        <v>2.442748092</v>
      </c>
      <c r="I162" s="39"/>
    </row>
    <row r="163" spans="1:9" ht="12" customHeight="1">
      <c r="A163" s="33"/>
      <c r="B163" s="641" t="s">
        <v>977</v>
      </c>
      <c r="C163" s="641"/>
      <c r="D163" s="414" t="s">
        <v>212</v>
      </c>
      <c r="E163" s="66">
        <v>0</v>
      </c>
      <c r="F163" s="66">
        <v>1.7</v>
      </c>
      <c r="G163" s="66">
        <v>0.3</v>
      </c>
      <c r="H163" s="188">
        <v>0.458015267</v>
      </c>
      <c r="I163" s="39"/>
    </row>
    <row r="164" spans="1:9" ht="12" customHeight="1">
      <c r="A164" s="33"/>
      <c r="B164" s="641" t="s">
        <v>978</v>
      </c>
      <c r="C164" s="641"/>
      <c r="D164" s="414" t="s">
        <v>212</v>
      </c>
      <c r="E164" s="66">
        <v>3.6</v>
      </c>
      <c r="F164" s="66">
        <v>5</v>
      </c>
      <c r="G164" s="66">
        <v>4.9000000000000004</v>
      </c>
      <c r="H164" s="188">
        <v>5.8015267179999999</v>
      </c>
      <c r="I164" s="39"/>
    </row>
    <row r="165" spans="1:9" ht="12" customHeight="1">
      <c r="A165" s="33"/>
      <c r="B165" s="641" t="s">
        <v>979</v>
      </c>
      <c r="C165" s="641"/>
      <c r="D165" s="414" t="s">
        <v>212</v>
      </c>
      <c r="E165" s="66">
        <v>10.4</v>
      </c>
      <c r="F165" s="66">
        <v>13.8</v>
      </c>
      <c r="G165" s="66">
        <v>14</v>
      </c>
      <c r="H165" s="188">
        <v>12.519083970000001</v>
      </c>
      <c r="I165" s="39"/>
    </row>
    <row r="166" spans="1:9" ht="12" customHeight="1">
      <c r="A166" s="33"/>
      <c r="B166" s="641" t="s">
        <v>980</v>
      </c>
      <c r="C166" s="641"/>
      <c r="D166" s="414" t="s">
        <v>212</v>
      </c>
      <c r="E166" s="66">
        <v>14</v>
      </c>
      <c r="F166" s="66">
        <v>16.7</v>
      </c>
      <c r="G166" s="66">
        <v>18.899999999999999</v>
      </c>
      <c r="H166" s="188">
        <v>18.320610689999999</v>
      </c>
      <c r="I166" s="39"/>
    </row>
    <row r="167" spans="1:9" ht="12" customHeight="1">
      <c r="A167" s="33"/>
      <c r="B167" s="641" t="s">
        <v>981</v>
      </c>
      <c r="C167" s="641"/>
      <c r="D167" s="414" t="s">
        <v>212</v>
      </c>
      <c r="E167" s="66">
        <v>7</v>
      </c>
      <c r="F167" s="66">
        <v>4.4000000000000004</v>
      </c>
      <c r="G167" s="66">
        <v>11.4</v>
      </c>
      <c r="H167" s="188">
        <v>8.5496183210000005</v>
      </c>
      <c r="I167" s="39"/>
    </row>
    <row r="168" spans="1:9" ht="24">
      <c r="A168" s="33"/>
      <c r="B168" s="790" t="s">
        <v>1462</v>
      </c>
      <c r="C168" s="790"/>
      <c r="D168" s="414" t="s">
        <v>982</v>
      </c>
      <c r="E168" s="66">
        <v>100</v>
      </c>
      <c r="F168" s="66">
        <v>100</v>
      </c>
      <c r="G168" s="66">
        <v>100</v>
      </c>
      <c r="H168" s="66">
        <v>100</v>
      </c>
      <c r="I168" s="39"/>
    </row>
    <row r="169" spans="1:9" ht="12" customHeight="1">
      <c r="A169" s="33"/>
      <c r="B169" s="730" t="s">
        <v>983</v>
      </c>
      <c r="C169" s="730"/>
      <c r="D169" s="730"/>
      <c r="E169" s="730"/>
      <c r="F169" s="730"/>
      <c r="G169" s="730"/>
      <c r="H169" s="789"/>
      <c r="I169" s="39"/>
    </row>
    <row r="170" spans="1:9">
      <c r="A170" s="33"/>
      <c r="B170" s="547"/>
      <c r="C170" s="45"/>
      <c r="D170" s="45"/>
      <c r="E170" s="45"/>
      <c r="F170" s="204"/>
      <c r="G170" s="204"/>
      <c r="H170" s="260"/>
      <c r="I170" s="39"/>
    </row>
    <row r="171" spans="1:9" ht="13">
      <c r="A171" s="33"/>
      <c r="B171" s="781" t="s">
        <v>96</v>
      </c>
      <c r="C171" s="781"/>
      <c r="D171" s="781"/>
      <c r="E171" s="204"/>
      <c r="F171" s="204"/>
      <c r="G171" s="204"/>
      <c r="H171" s="260"/>
      <c r="I171" s="39"/>
    </row>
    <row r="172" spans="1:9" ht="12" customHeight="1">
      <c r="A172" s="63" t="s">
        <v>984</v>
      </c>
      <c r="B172" s="782" t="s">
        <v>985</v>
      </c>
      <c r="C172" s="783"/>
      <c r="D172" s="530" t="s">
        <v>210</v>
      </c>
      <c r="E172" s="269" t="s">
        <v>819</v>
      </c>
      <c r="F172" s="269" t="s">
        <v>820</v>
      </c>
      <c r="G172" s="269" t="s">
        <v>821</v>
      </c>
      <c r="H172" s="269" t="s">
        <v>187</v>
      </c>
    </row>
    <row r="173" spans="1:9" ht="48.65" customHeight="1">
      <c r="A173" s="33"/>
      <c r="B173" s="641" t="s">
        <v>986</v>
      </c>
      <c r="C173" s="641"/>
      <c r="D173" s="531" t="s">
        <v>212</v>
      </c>
      <c r="E173" s="784" t="s">
        <v>987</v>
      </c>
      <c r="F173" s="784"/>
      <c r="G173" s="784"/>
      <c r="H173" s="785"/>
    </row>
    <row r="174" spans="1:9" ht="12" customHeight="1">
      <c r="A174" s="33"/>
      <c r="B174" s="641" t="s">
        <v>988</v>
      </c>
      <c r="C174" s="641"/>
      <c r="D174" s="531" t="s">
        <v>212</v>
      </c>
      <c r="E174" s="71">
        <v>100</v>
      </c>
      <c r="F174" s="66">
        <v>100</v>
      </c>
      <c r="G174" s="66">
        <v>100</v>
      </c>
      <c r="H174" s="66">
        <v>100</v>
      </c>
    </row>
    <row r="175" spans="1:9">
      <c r="A175" s="405"/>
      <c r="B175" s="730" t="s">
        <v>989</v>
      </c>
      <c r="C175" s="777"/>
      <c r="D175" s="777"/>
      <c r="E175" s="777"/>
      <c r="F175" s="204"/>
      <c r="G175" s="204"/>
      <c r="H175" s="260"/>
      <c r="I175" s="39"/>
    </row>
    <row r="176" spans="1:9" ht="16">
      <c r="A176" s="260"/>
      <c r="B176" s="260"/>
      <c r="C176" s="260"/>
      <c r="D176"/>
      <c r="E176"/>
      <c r="F176"/>
      <c r="G176"/>
      <c r="H176" s="260"/>
      <c r="I176" s="39"/>
    </row>
    <row r="177" spans="1:9" ht="12" customHeight="1">
      <c r="A177" s="63" t="s">
        <v>984</v>
      </c>
      <c r="B177" s="91" t="s">
        <v>990</v>
      </c>
      <c r="C177" s="778">
        <v>2025</v>
      </c>
      <c r="D177" s="779"/>
      <c r="E177" s="779"/>
      <c r="F177" s="779"/>
      <c r="G177" s="779"/>
      <c r="H177" s="780"/>
      <c r="I177" s="39"/>
    </row>
    <row r="178" spans="1:9" ht="33.65" customHeight="1">
      <c r="A178" s="33"/>
      <c r="B178" s="447" t="s">
        <v>991</v>
      </c>
      <c r="C178" s="654" t="s">
        <v>992</v>
      </c>
      <c r="D178" s="654"/>
      <c r="E178" s="654"/>
      <c r="F178" s="654"/>
      <c r="G178" s="654"/>
      <c r="H178" s="654"/>
      <c r="I178" s="36"/>
    </row>
    <row r="179" spans="1:9" ht="37.5" customHeight="1">
      <c r="A179" s="33"/>
      <c r="B179" s="447" t="s">
        <v>993</v>
      </c>
      <c r="C179" s="654" t="s">
        <v>994</v>
      </c>
      <c r="D179" s="654"/>
      <c r="E179" s="654"/>
      <c r="F179" s="654"/>
      <c r="G179" s="654"/>
      <c r="H179" s="654"/>
      <c r="I179" s="36"/>
    </row>
    <row r="180" spans="1:9" ht="27.65" customHeight="1">
      <c r="A180" s="33"/>
      <c r="B180" s="447" t="s">
        <v>995</v>
      </c>
      <c r="C180" s="654" t="s">
        <v>996</v>
      </c>
      <c r="D180" s="654"/>
      <c r="E180" s="654"/>
      <c r="F180" s="654"/>
      <c r="G180" s="654"/>
      <c r="H180" s="654"/>
      <c r="I180" s="36"/>
    </row>
    <row r="181" spans="1:9" ht="25.5" customHeight="1">
      <c r="A181" s="33"/>
      <c r="B181" s="447" t="s">
        <v>997</v>
      </c>
      <c r="C181" s="654" t="s">
        <v>998</v>
      </c>
      <c r="D181" s="654"/>
      <c r="E181" s="654"/>
      <c r="F181" s="654"/>
      <c r="G181" s="654"/>
      <c r="H181" s="654"/>
      <c r="I181" s="36"/>
    </row>
    <row r="182" spans="1:9" ht="49.5" customHeight="1">
      <c r="A182" s="33"/>
      <c r="B182" s="448" t="s">
        <v>999</v>
      </c>
      <c r="C182" s="654" t="s">
        <v>1000</v>
      </c>
      <c r="D182" s="654"/>
      <c r="E182" s="654"/>
      <c r="F182" s="654"/>
      <c r="G182" s="654"/>
      <c r="H182" s="654"/>
      <c r="I182" s="36"/>
    </row>
    <row r="183" spans="1:9">
      <c r="A183" s="33"/>
      <c r="B183" s="547"/>
      <c r="C183" s="45"/>
      <c r="D183" s="45"/>
      <c r="E183" s="45"/>
      <c r="F183" s="204"/>
      <c r="G183" s="204"/>
      <c r="H183" s="260"/>
      <c r="I183" s="39"/>
    </row>
    <row r="184" spans="1:9" ht="13">
      <c r="A184" s="33"/>
      <c r="B184" s="788" t="s">
        <v>97</v>
      </c>
      <c r="C184" s="788"/>
      <c r="D184" s="788"/>
      <c r="E184" s="788"/>
      <c r="F184" s="788"/>
      <c r="G184" s="204"/>
      <c r="H184" s="260"/>
      <c r="I184" s="39"/>
    </row>
    <row r="185" spans="1:9" ht="24">
      <c r="A185" s="40" t="s">
        <v>1001</v>
      </c>
      <c r="B185" s="450" t="s">
        <v>97</v>
      </c>
      <c r="C185" s="786">
        <v>2025</v>
      </c>
      <c r="D185" s="786"/>
      <c r="E185" s="786"/>
      <c r="F185" s="786"/>
      <c r="G185" s="786"/>
      <c r="H185" s="786"/>
      <c r="I185" s="39"/>
    </row>
    <row r="186" spans="1:9" ht="89.5" customHeight="1">
      <c r="A186" s="213"/>
      <c r="B186" s="407" t="s">
        <v>1002</v>
      </c>
      <c r="C186" s="787" t="s">
        <v>1003</v>
      </c>
      <c r="D186" s="787"/>
      <c r="E186" s="787"/>
      <c r="F186" s="787"/>
      <c r="G186" s="787"/>
      <c r="H186" s="787"/>
      <c r="I186" s="39"/>
    </row>
    <row r="187" spans="1:9">
      <c r="A187" s="33"/>
      <c r="B187" s="547"/>
      <c r="C187" s="45"/>
      <c r="D187" s="45"/>
      <c r="E187" s="45"/>
      <c r="F187" s="204"/>
      <c r="G187" s="204"/>
      <c r="H187" s="260"/>
      <c r="I187" s="39"/>
    </row>
    <row r="188" spans="1:9" ht="13">
      <c r="A188" s="213"/>
      <c r="B188" s="788" t="s">
        <v>1004</v>
      </c>
      <c r="C188" s="788"/>
      <c r="D188" s="788"/>
      <c r="E188" s="788"/>
      <c r="F188" s="788"/>
      <c r="G188" s="249"/>
      <c r="H188" s="249"/>
      <c r="I188" s="39"/>
    </row>
    <row r="189" spans="1:9" ht="24">
      <c r="A189" s="200" t="s">
        <v>1005</v>
      </c>
      <c r="B189" s="451" t="s">
        <v>98</v>
      </c>
      <c r="C189" s="786">
        <v>2025</v>
      </c>
      <c r="D189" s="786"/>
      <c r="E189" s="786"/>
      <c r="F189" s="786"/>
      <c r="G189" s="786"/>
      <c r="H189" s="786"/>
      <c r="I189" s="39"/>
    </row>
    <row r="190" spans="1:9" ht="40.5" customHeight="1">
      <c r="A190" s="446"/>
      <c r="B190" s="452" t="s">
        <v>1006</v>
      </c>
      <c r="C190" s="787" t="s">
        <v>1007</v>
      </c>
      <c r="D190" s="787"/>
      <c r="E190" s="787"/>
      <c r="F190" s="787"/>
      <c r="G190" s="787"/>
      <c r="H190" s="787"/>
      <c r="I190" s="39"/>
    </row>
    <row r="191" spans="1:9" ht="40.5" customHeight="1">
      <c r="A191" s="263"/>
      <c r="B191" s="452" t="s">
        <v>1008</v>
      </c>
      <c r="C191" s="643" t="s">
        <v>1009</v>
      </c>
      <c r="D191" s="643"/>
      <c r="E191" s="643"/>
      <c r="F191" s="643"/>
      <c r="G191" s="643"/>
      <c r="H191" s="643"/>
      <c r="I191" s="39"/>
    </row>
    <row r="192" spans="1:9" ht="40.5" customHeight="1">
      <c r="A192" s="263"/>
      <c r="B192" s="434" t="s">
        <v>1010</v>
      </c>
      <c r="C192" s="643" t="s">
        <v>1011</v>
      </c>
      <c r="D192" s="643"/>
      <c r="E192" s="643"/>
      <c r="F192" s="643"/>
      <c r="G192" s="643"/>
      <c r="H192" s="643"/>
      <c r="I192" s="39"/>
    </row>
    <row r="193" spans="1:9" ht="40.5" customHeight="1">
      <c r="A193" s="263"/>
      <c r="B193" s="434" t="s">
        <v>1012</v>
      </c>
      <c r="C193" s="643" t="s">
        <v>1013</v>
      </c>
      <c r="D193" s="643"/>
      <c r="E193" s="643"/>
      <c r="F193" s="643"/>
      <c r="G193" s="643"/>
      <c r="H193" s="643"/>
      <c r="I193" s="39"/>
    </row>
    <row r="194" spans="1:9" ht="40.5" customHeight="1">
      <c r="A194" s="263"/>
      <c r="B194" s="434" t="s">
        <v>1014</v>
      </c>
      <c r="C194" s="643" t="s">
        <v>1015</v>
      </c>
      <c r="D194" s="643"/>
      <c r="E194" s="643"/>
      <c r="F194" s="643"/>
      <c r="G194" s="643"/>
      <c r="H194" s="643"/>
      <c r="I194" s="39"/>
    </row>
    <row r="195" spans="1:9" ht="57.65" customHeight="1">
      <c r="A195" s="263"/>
      <c r="B195" s="434" t="s">
        <v>1016</v>
      </c>
      <c r="C195" s="643" t="s">
        <v>1017</v>
      </c>
      <c r="D195" s="643"/>
      <c r="E195" s="643"/>
      <c r="F195" s="643"/>
      <c r="G195" s="643"/>
      <c r="H195" s="643"/>
      <c r="I195" s="39"/>
    </row>
    <row r="196" spans="1:9" ht="17.149999999999999" customHeight="1">
      <c r="A196" s="33"/>
      <c r="B196" s="547"/>
      <c r="C196" s="45"/>
      <c r="D196" s="45"/>
      <c r="E196" s="45"/>
      <c r="F196" s="204"/>
      <c r="G196" s="204"/>
      <c r="H196" s="260"/>
      <c r="I196" s="39"/>
    </row>
    <row r="197" spans="1:9">
      <c r="A197" s="33"/>
      <c r="B197" s="254"/>
      <c r="C197" s="173"/>
      <c r="D197" s="204"/>
      <c r="E197" s="204"/>
      <c r="F197" s="204"/>
      <c r="G197" s="204"/>
      <c r="H197" s="449"/>
      <c r="I197" s="39"/>
    </row>
    <row r="198" spans="1:9" ht="13">
      <c r="A198" s="213"/>
      <c r="B198" s="781" t="s">
        <v>99</v>
      </c>
      <c r="C198" s="781"/>
      <c r="D198" s="781"/>
      <c r="E198" s="249"/>
      <c r="F198" s="249"/>
      <c r="G198" s="249"/>
      <c r="H198" s="249"/>
      <c r="I198" s="36"/>
    </row>
    <row r="199" spans="1:9">
      <c r="A199" s="103" t="s">
        <v>1018</v>
      </c>
      <c r="B199" s="97" t="s">
        <v>1019</v>
      </c>
      <c r="C199" s="97" t="s">
        <v>1020</v>
      </c>
      <c r="D199" s="89" t="s">
        <v>210</v>
      </c>
      <c r="E199" s="89">
        <v>2022</v>
      </c>
      <c r="F199" s="89">
        <v>2023</v>
      </c>
      <c r="G199" s="89">
        <v>2024</v>
      </c>
      <c r="H199" s="89">
        <v>2025</v>
      </c>
      <c r="I199" s="36"/>
    </row>
    <row r="200" spans="1:9" ht="14.15" customHeight="1">
      <c r="A200" s="33"/>
      <c r="B200" s="807" t="s">
        <v>819</v>
      </c>
      <c r="C200" s="51" t="s">
        <v>1021</v>
      </c>
      <c r="D200" s="149" t="s">
        <v>472</v>
      </c>
      <c r="E200" s="70">
        <v>81</v>
      </c>
      <c r="F200" s="70">
        <v>82</v>
      </c>
      <c r="G200" s="70">
        <v>83</v>
      </c>
      <c r="H200" s="70">
        <v>84</v>
      </c>
      <c r="I200"/>
    </row>
    <row r="201" spans="1:9" ht="16">
      <c r="A201" s="33"/>
      <c r="B201" s="806"/>
      <c r="C201" s="49" t="s">
        <v>1022</v>
      </c>
      <c r="D201" s="67" t="s">
        <v>212</v>
      </c>
      <c r="E201" s="66">
        <v>93</v>
      </c>
      <c r="F201" s="66">
        <v>94</v>
      </c>
      <c r="G201" s="66">
        <v>92</v>
      </c>
      <c r="H201" s="66">
        <v>90</v>
      </c>
      <c r="I201"/>
    </row>
    <row r="202" spans="1:9" ht="16">
      <c r="A202" s="33"/>
      <c r="B202" s="806" t="s">
        <v>820</v>
      </c>
      <c r="C202" s="49" t="s">
        <v>1021</v>
      </c>
      <c r="D202" s="149" t="s">
        <v>472</v>
      </c>
      <c r="E202" s="66">
        <v>78</v>
      </c>
      <c r="F202" s="66">
        <v>89</v>
      </c>
      <c r="G202" s="66">
        <v>85</v>
      </c>
      <c r="H202" s="66">
        <v>82</v>
      </c>
      <c r="I202"/>
    </row>
    <row r="203" spans="1:9" ht="16">
      <c r="A203" s="33"/>
      <c r="B203" s="806"/>
      <c r="C203" s="49" t="s">
        <v>1022</v>
      </c>
      <c r="D203" s="67" t="s">
        <v>212</v>
      </c>
      <c r="E203" s="66" t="s">
        <v>741</v>
      </c>
      <c r="F203" s="66">
        <v>96</v>
      </c>
      <c r="G203" s="66">
        <v>100</v>
      </c>
      <c r="H203" s="66">
        <v>86</v>
      </c>
      <c r="I203"/>
    </row>
    <row r="204" spans="1:9" ht="16">
      <c r="A204" s="33"/>
      <c r="B204" s="806" t="s">
        <v>821</v>
      </c>
      <c r="C204" s="49" t="s">
        <v>1021</v>
      </c>
      <c r="D204" s="149" t="s">
        <v>472</v>
      </c>
      <c r="E204" s="66">
        <v>88</v>
      </c>
      <c r="F204" s="66">
        <v>87</v>
      </c>
      <c r="G204" s="66">
        <v>89</v>
      </c>
      <c r="H204" s="66">
        <v>89</v>
      </c>
      <c r="I204"/>
    </row>
    <row r="205" spans="1:9" ht="16">
      <c r="A205" s="33"/>
      <c r="B205" s="806"/>
      <c r="C205" s="49" t="s">
        <v>1022</v>
      </c>
      <c r="D205" s="67" t="s">
        <v>212</v>
      </c>
      <c r="E205" s="66" t="s">
        <v>741</v>
      </c>
      <c r="F205" s="66">
        <v>100</v>
      </c>
      <c r="G205" s="66">
        <v>90</v>
      </c>
      <c r="H205" s="66">
        <v>100</v>
      </c>
      <c r="I205"/>
    </row>
    <row r="206" spans="1:9" ht="16">
      <c r="A206" s="33"/>
      <c r="B206" s="806" t="s">
        <v>187</v>
      </c>
      <c r="C206" s="49" t="s">
        <v>1021</v>
      </c>
      <c r="D206" s="149" t="s">
        <v>472</v>
      </c>
      <c r="E206" s="66" t="s">
        <v>741</v>
      </c>
      <c r="F206" s="66" t="s">
        <v>741</v>
      </c>
      <c r="G206" s="66" t="s">
        <v>741</v>
      </c>
      <c r="H206" s="66">
        <v>86</v>
      </c>
      <c r="I206"/>
    </row>
    <row r="207" spans="1:9" ht="16">
      <c r="A207" s="33"/>
      <c r="B207" s="806"/>
      <c r="C207" s="49" t="s">
        <v>1022</v>
      </c>
      <c r="D207" s="67" t="s">
        <v>212</v>
      </c>
      <c r="E207" s="66" t="s">
        <v>741</v>
      </c>
      <c r="F207" s="66" t="s">
        <v>741</v>
      </c>
      <c r="G207" s="66" t="s">
        <v>741</v>
      </c>
      <c r="H207" s="66">
        <v>90</v>
      </c>
      <c r="I207"/>
    </row>
    <row r="208" spans="1:9">
      <c r="C208" s="48"/>
    </row>
    <row r="209" spans="1:8" ht="13">
      <c r="B209" s="788" t="s">
        <v>100</v>
      </c>
      <c r="C209" s="788"/>
      <c r="D209" s="788"/>
      <c r="E209" s="788"/>
      <c r="F209" s="788"/>
    </row>
    <row r="210" spans="1:8">
      <c r="A210" s="113" t="s">
        <v>1018</v>
      </c>
      <c r="B210" s="214" t="s">
        <v>1023</v>
      </c>
      <c r="C210" s="648">
        <v>2025</v>
      </c>
      <c r="D210" s="649"/>
      <c r="E210" s="649"/>
      <c r="F210" s="649"/>
      <c r="G210" s="649"/>
      <c r="H210" s="649"/>
    </row>
    <row r="211" spans="1:8" ht="91.5" customHeight="1">
      <c r="B211" s="258" t="s">
        <v>1024</v>
      </c>
      <c r="C211" s="645" t="s">
        <v>1025</v>
      </c>
      <c r="D211" s="645"/>
      <c r="E211" s="645"/>
      <c r="F211" s="645"/>
      <c r="G211" s="645"/>
      <c r="H211" s="645"/>
    </row>
    <row r="212" spans="1:8" ht="27" customHeight="1">
      <c r="B212" s="258" t="s">
        <v>1026</v>
      </c>
      <c r="C212" s="645" t="s">
        <v>1027</v>
      </c>
      <c r="D212" s="645"/>
      <c r="E212" s="645"/>
      <c r="F212" s="645"/>
      <c r="G212" s="645"/>
      <c r="H212" s="645"/>
    </row>
    <row r="213" spans="1:8">
      <c r="B213" s="48"/>
      <c r="C213" s="48"/>
    </row>
  </sheetData>
  <sheetProtection sheet="1" objects="1" scenarios="1"/>
  <mergeCells count="98">
    <mergeCell ref="C131:H131"/>
    <mergeCell ref="B1:F1"/>
    <mergeCell ref="B206:B207"/>
    <mergeCell ref="B200:B201"/>
    <mergeCell ref="B202:B203"/>
    <mergeCell ref="B204:B205"/>
    <mergeCell ref="B24:D24"/>
    <mergeCell ref="B122:D122"/>
    <mergeCell ref="B142:D142"/>
    <mergeCell ref="B156:D156"/>
    <mergeCell ref="B198:D198"/>
    <mergeCell ref="B184:F184"/>
    <mergeCell ref="B188:F188"/>
    <mergeCell ref="C130:H130"/>
    <mergeCell ref="C129:H129"/>
    <mergeCell ref="C128:H128"/>
    <mergeCell ref="B138:C138"/>
    <mergeCell ref="B134:C134"/>
    <mergeCell ref="B137:C137"/>
    <mergeCell ref="B136:C136"/>
    <mergeCell ref="B143:C143"/>
    <mergeCell ref="B139:C139"/>
    <mergeCell ref="B149:C149"/>
    <mergeCell ref="B148:C148"/>
    <mergeCell ref="B147:C147"/>
    <mergeCell ref="B146:C146"/>
    <mergeCell ref="B144:C144"/>
    <mergeCell ref="B145:C145"/>
    <mergeCell ref="B154:C154"/>
    <mergeCell ref="B153:C153"/>
    <mergeCell ref="B152:C152"/>
    <mergeCell ref="B151:C151"/>
    <mergeCell ref="B150:C150"/>
    <mergeCell ref="B3:C3"/>
    <mergeCell ref="B13:C13"/>
    <mergeCell ref="B12:D12"/>
    <mergeCell ref="B22:H22"/>
    <mergeCell ref="B21:H21"/>
    <mergeCell ref="B19:C19"/>
    <mergeCell ref="B16:C16"/>
    <mergeCell ref="B15:C15"/>
    <mergeCell ref="B14:C14"/>
    <mergeCell ref="B4:C4"/>
    <mergeCell ref="B17:C17"/>
    <mergeCell ref="B18:C18"/>
    <mergeCell ref="B157:C157"/>
    <mergeCell ref="B140:H140"/>
    <mergeCell ref="B2:C2"/>
    <mergeCell ref="C127:H127"/>
    <mergeCell ref="C126:H126"/>
    <mergeCell ref="C125:H125"/>
    <mergeCell ref="C124:H124"/>
    <mergeCell ref="C123:H123"/>
    <mergeCell ref="B9:C9"/>
    <mergeCell ref="B8:C8"/>
    <mergeCell ref="B7:C7"/>
    <mergeCell ref="B6:C6"/>
    <mergeCell ref="B5:C5"/>
    <mergeCell ref="B10:H10"/>
    <mergeCell ref="B20:C20"/>
    <mergeCell ref="B135:C135"/>
    <mergeCell ref="B169:H169"/>
    <mergeCell ref="B168:C168"/>
    <mergeCell ref="B167:C167"/>
    <mergeCell ref="B166:C166"/>
    <mergeCell ref="B165:C165"/>
    <mergeCell ref="B164:C164"/>
    <mergeCell ref="B163:C163"/>
    <mergeCell ref="B162:C162"/>
    <mergeCell ref="B161:C161"/>
    <mergeCell ref="B158:C158"/>
    <mergeCell ref="B160:C160"/>
    <mergeCell ref="B159:C159"/>
    <mergeCell ref="C195:H195"/>
    <mergeCell ref="C212:H212"/>
    <mergeCell ref="C211:H211"/>
    <mergeCell ref="C210:H210"/>
    <mergeCell ref="C186:H186"/>
    <mergeCell ref="B209:F209"/>
    <mergeCell ref="C185:H185"/>
    <mergeCell ref="C193:H193"/>
    <mergeCell ref="C194:H194"/>
    <mergeCell ref="C192:H192"/>
    <mergeCell ref="C191:H191"/>
    <mergeCell ref="C190:H190"/>
    <mergeCell ref="C189:H189"/>
    <mergeCell ref="B171:D171"/>
    <mergeCell ref="B172:C172"/>
    <mergeCell ref="B173:C173"/>
    <mergeCell ref="E173:H173"/>
    <mergeCell ref="B174:C174"/>
    <mergeCell ref="C181:H181"/>
    <mergeCell ref="C182:H182"/>
    <mergeCell ref="B175:E175"/>
    <mergeCell ref="C177:H177"/>
    <mergeCell ref="C178:H178"/>
    <mergeCell ref="C179:H179"/>
    <mergeCell ref="C180:H18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EFBFF-EC4F-2A4F-A895-F59213A75683}">
  <dimension ref="A1:N63"/>
  <sheetViews>
    <sheetView showGridLines="0" zoomScale="94" zoomScaleNormal="94" workbookViewId="0">
      <selection activeCell="N2" sqref="N2"/>
    </sheetView>
  </sheetViews>
  <sheetFormatPr baseColWidth="10" defaultColWidth="11" defaultRowHeight="12"/>
  <cols>
    <col min="1" max="1" width="13.33203125" style="48" customWidth="1"/>
    <col min="2" max="2" width="35.58203125" style="37" customWidth="1"/>
    <col min="3" max="3" width="9.58203125" style="37" customWidth="1"/>
    <col min="4" max="11" width="13.33203125" style="37" customWidth="1"/>
    <col min="12" max="13" width="9.33203125" style="37" customWidth="1"/>
    <col min="14" max="14" width="15.08203125" style="37" customWidth="1"/>
    <col min="15" max="16384" width="11" style="37"/>
  </cols>
  <sheetData>
    <row r="1" spans="1:14" ht="18" customHeight="1">
      <c r="B1" s="808" t="s">
        <v>1028</v>
      </c>
      <c r="C1" s="600"/>
      <c r="D1" s="192"/>
      <c r="E1" s="192"/>
    </row>
    <row r="2" spans="1:14" ht="15.75" customHeight="1">
      <c r="A2" s="214" t="s">
        <v>1029</v>
      </c>
      <c r="B2" s="444" t="s">
        <v>1030</v>
      </c>
      <c r="C2" s="703">
        <v>2025</v>
      </c>
      <c r="D2" s="703"/>
      <c r="E2" s="703"/>
      <c r="F2" s="703"/>
      <c r="G2" s="703"/>
      <c r="H2" s="703"/>
      <c r="I2" s="703"/>
      <c r="J2" s="703"/>
      <c r="K2" s="538"/>
      <c r="N2" s="119" t="str">
        <f>HYPERLINK("#'Índice'!A1","Volver al índice")</f>
        <v>Volver al índice</v>
      </c>
    </row>
    <row r="3" spans="1:14" ht="22" customHeight="1">
      <c r="A3" s="110"/>
      <c r="B3" s="527" t="s">
        <v>1031</v>
      </c>
      <c r="C3" s="645" t="s">
        <v>1032</v>
      </c>
      <c r="D3" s="645"/>
      <c r="E3" s="645"/>
      <c r="F3" s="645"/>
      <c r="G3" s="645"/>
      <c r="H3" s="645"/>
      <c r="I3" s="645"/>
      <c r="J3" s="645"/>
      <c r="K3" s="810" t="s">
        <v>1033</v>
      </c>
    </row>
    <row r="4" spans="1:14" ht="61.5" customHeight="1">
      <c r="A4" s="110"/>
      <c r="B4" s="258" t="s">
        <v>1034</v>
      </c>
      <c r="C4" s="645" t="s">
        <v>1035</v>
      </c>
      <c r="D4" s="645"/>
      <c r="E4" s="645"/>
      <c r="F4" s="645"/>
      <c r="G4" s="645"/>
      <c r="H4" s="645"/>
      <c r="I4" s="645"/>
      <c r="J4" s="645"/>
      <c r="K4" s="810"/>
    </row>
    <row r="5" spans="1:14" ht="42" customHeight="1">
      <c r="A5" s="110"/>
      <c r="B5" s="258" t="s">
        <v>1036</v>
      </c>
      <c r="C5" s="645" t="s">
        <v>1037</v>
      </c>
      <c r="D5" s="645"/>
      <c r="E5" s="645"/>
      <c r="F5" s="645"/>
      <c r="G5" s="645"/>
      <c r="H5" s="645"/>
      <c r="I5" s="645"/>
      <c r="J5" s="645"/>
      <c r="K5" s="810"/>
    </row>
    <row r="6" spans="1:14" ht="53.5" customHeight="1">
      <c r="A6" s="110"/>
      <c r="B6" s="258" t="s">
        <v>1038</v>
      </c>
      <c r="C6" s="645" t="s">
        <v>1039</v>
      </c>
      <c r="D6" s="645"/>
      <c r="E6" s="645"/>
      <c r="F6" s="645"/>
      <c r="G6" s="645"/>
      <c r="H6" s="645"/>
      <c r="I6" s="645"/>
      <c r="J6" s="645"/>
      <c r="K6" s="810"/>
    </row>
    <row r="7" spans="1:14" ht="29.5" customHeight="1">
      <c r="A7" s="110"/>
      <c r="B7" s="704" t="s">
        <v>1040</v>
      </c>
      <c r="C7" s="704"/>
      <c r="D7" s="704"/>
      <c r="E7" s="704"/>
      <c r="F7" s="704"/>
      <c r="G7" s="704"/>
      <c r="H7" s="704"/>
      <c r="I7" s="704"/>
      <c r="J7" s="704"/>
      <c r="K7" s="704"/>
    </row>
    <row r="8" spans="1:14" ht="19.5" customHeight="1">
      <c r="A8" s="110"/>
      <c r="B8" s="110"/>
      <c r="C8" s="110"/>
      <c r="D8" s="110"/>
      <c r="E8" s="110"/>
      <c r="F8" s="110"/>
      <c r="G8" s="110"/>
      <c r="H8" s="110"/>
      <c r="I8" s="110"/>
      <c r="J8" s="110"/>
      <c r="K8" s="110"/>
    </row>
    <row r="9" spans="1:14" ht="22.5" customHeight="1">
      <c r="B9" s="600" t="s">
        <v>1041</v>
      </c>
      <c r="C9" s="600"/>
      <c r="D9" s="600"/>
      <c r="E9" s="600"/>
    </row>
    <row r="10" spans="1:14" ht="15.65" customHeight="1">
      <c r="A10" s="118" t="s">
        <v>1042</v>
      </c>
      <c r="B10" s="195" t="s">
        <v>103</v>
      </c>
      <c r="C10" s="809">
        <v>2025</v>
      </c>
      <c r="D10" s="809"/>
      <c r="E10" s="809"/>
      <c r="F10" s="703"/>
      <c r="G10" s="703"/>
      <c r="H10" s="703"/>
      <c r="I10" s="703"/>
      <c r="J10" s="703"/>
      <c r="K10" s="703"/>
    </row>
    <row r="11" spans="1:14" ht="29.15" customHeight="1">
      <c r="B11" s="406" t="s">
        <v>1043</v>
      </c>
      <c r="C11" s="644" t="s">
        <v>1044</v>
      </c>
      <c r="D11" s="644"/>
      <c r="E11" s="644"/>
      <c r="F11" s="644"/>
      <c r="G11" s="644"/>
      <c r="H11" s="644"/>
      <c r="I11" s="644"/>
      <c r="J11" s="644"/>
      <c r="K11" s="644"/>
    </row>
    <row r="12" spans="1:14" ht="29.15" customHeight="1">
      <c r="B12" s="406" t="s">
        <v>1045</v>
      </c>
      <c r="C12" s="644" t="s">
        <v>1046</v>
      </c>
      <c r="D12" s="644"/>
      <c r="E12" s="644"/>
      <c r="F12" s="644"/>
      <c r="G12" s="644"/>
      <c r="H12" s="644"/>
      <c r="I12" s="644"/>
      <c r="J12" s="644"/>
      <c r="K12" s="644"/>
    </row>
    <row r="13" spans="1:14" ht="29.15" customHeight="1">
      <c r="B13" s="406" t="s">
        <v>1047</v>
      </c>
      <c r="C13" s="644" t="s">
        <v>1048</v>
      </c>
      <c r="D13" s="644"/>
      <c r="E13" s="644"/>
      <c r="F13" s="644"/>
      <c r="G13" s="644"/>
      <c r="H13" s="644"/>
      <c r="I13" s="644"/>
      <c r="J13" s="644"/>
      <c r="K13" s="644"/>
    </row>
    <row r="14" spans="1:14" ht="29.15" customHeight="1">
      <c r="B14" s="406" t="s">
        <v>1049</v>
      </c>
      <c r="C14" s="644" t="s">
        <v>1050</v>
      </c>
      <c r="D14" s="644"/>
      <c r="E14" s="644"/>
      <c r="F14" s="644"/>
      <c r="G14" s="644"/>
      <c r="H14" s="644"/>
      <c r="I14" s="644"/>
      <c r="J14" s="644"/>
      <c r="K14" s="644"/>
    </row>
    <row r="15" spans="1:14" ht="29.15" customHeight="1">
      <c r="B15" s="406" t="s">
        <v>1051</v>
      </c>
      <c r="C15" s="644" t="s">
        <v>1052</v>
      </c>
      <c r="D15" s="644"/>
      <c r="E15" s="644"/>
      <c r="F15" s="644"/>
      <c r="G15" s="644"/>
      <c r="H15" s="644"/>
      <c r="I15" s="644"/>
      <c r="J15" s="644"/>
      <c r="K15" s="644"/>
    </row>
    <row r="16" spans="1:14" ht="29.15" customHeight="1">
      <c r="B16" s="406" t="s">
        <v>1053</v>
      </c>
      <c r="C16" s="644" t="s">
        <v>1054</v>
      </c>
      <c r="D16" s="644"/>
      <c r="E16" s="644"/>
      <c r="F16" s="644"/>
      <c r="G16" s="644"/>
      <c r="H16" s="644"/>
      <c r="I16" s="644"/>
      <c r="J16" s="644"/>
      <c r="K16" s="644"/>
    </row>
    <row r="17" spans="1:11" ht="18" customHeight="1">
      <c r="A17" s="110"/>
      <c r="B17" s="280"/>
      <c r="C17" s="280"/>
      <c r="D17" s="280"/>
      <c r="E17" s="280"/>
      <c r="F17" s="262"/>
    </row>
    <row r="18" spans="1:11" ht="24">
      <c r="A18" s="214" t="s">
        <v>1055</v>
      </c>
      <c r="B18" s="214" t="s">
        <v>1056</v>
      </c>
      <c r="C18" s="215" t="s">
        <v>210</v>
      </c>
      <c r="D18" s="215">
        <v>2022</v>
      </c>
      <c r="E18" s="215">
        <v>2023</v>
      </c>
      <c r="F18" s="215">
        <v>2024</v>
      </c>
      <c r="G18" s="454">
        <v>2025</v>
      </c>
      <c r="H18" s="646" t="s">
        <v>1057</v>
      </c>
      <c r="I18" s="646"/>
      <c r="J18" s="646"/>
      <c r="K18" s="646"/>
    </row>
    <row r="19" spans="1:11" ht="37" customHeight="1">
      <c r="B19" s="58" t="s">
        <v>1058</v>
      </c>
      <c r="C19" s="149" t="s">
        <v>472</v>
      </c>
      <c r="D19" s="145">
        <v>4.6399999999999997</v>
      </c>
      <c r="E19" s="145">
        <v>1.96</v>
      </c>
      <c r="F19" s="145">
        <v>4.24</v>
      </c>
      <c r="G19" s="532">
        <v>2.59</v>
      </c>
      <c r="H19" s="644" t="s">
        <v>1059</v>
      </c>
      <c r="I19" s="644"/>
      <c r="J19" s="644"/>
      <c r="K19" s="644"/>
    </row>
    <row r="20" spans="1:11" ht="37" customHeight="1">
      <c r="B20" s="58" t="s">
        <v>1060</v>
      </c>
      <c r="C20" s="149" t="s">
        <v>472</v>
      </c>
      <c r="D20" s="145">
        <v>42</v>
      </c>
      <c r="E20" s="145">
        <v>9</v>
      </c>
      <c r="F20" s="145">
        <v>39</v>
      </c>
      <c r="G20" s="532">
        <v>25</v>
      </c>
      <c r="H20" s="644" t="s">
        <v>1059</v>
      </c>
      <c r="I20" s="644"/>
      <c r="J20" s="644"/>
      <c r="K20" s="644"/>
    </row>
    <row r="21" spans="1:11" ht="38.15" customHeight="1">
      <c r="B21" s="58" t="s">
        <v>1061</v>
      </c>
      <c r="C21" s="149" t="s">
        <v>472</v>
      </c>
      <c r="D21" s="145">
        <v>0</v>
      </c>
      <c r="E21" s="145">
        <v>0</v>
      </c>
      <c r="F21" s="145">
        <v>0</v>
      </c>
      <c r="G21" s="532">
        <v>0</v>
      </c>
      <c r="H21" s="644" t="s">
        <v>1062</v>
      </c>
      <c r="I21" s="644"/>
      <c r="J21" s="644"/>
      <c r="K21" s="644"/>
    </row>
    <row r="22" spans="1:11" ht="38.15" customHeight="1">
      <c r="B22" s="58" t="s">
        <v>1063</v>
      </c>
      <c r="C22" s="149" t="s">
        <v>472</v>
      </c>
      <c r="D22" s="145">
        <v>0</v>
      </c>
      <c r="E22" s="145">
        <v>0</v>
      </c>
      <c r="F22" s="145">
        <v>0</v>
      </c>
      <c r="G22" s="532">
        <v>0</v>
      </c>
      <c r="H22" s="644"/>
      <c r="I22" s="644"/>
      <c r="J22" s="644"/>
      <c r="K22" s="644"/>
    </row>
    <row r="23" spans="1:11" ht="44.5" customHeight="1">
      <c r="B23" s="58" t="s">
        <v>1064</v>
      </c>
      <c r="C23" s="149" t="s">
        <v>472</v>
      </c>
      <c r="D23" s="145">
        <v>0</v>
      </c>
      <c r="E23" s="145">
        <v>0</v>
      </c>
      <c r="F23" s="145">
        <v>0.11</v>
      </c>
      <c r="G23" s="532">
        <v>0.1</v>
      </c>
      <c r="H23" s="644" t="s">
        <v>1065</v>
      </c>
      <c r="I23" s="644"/>
      <c r="J23" s="644"/>
      <c r="K23" s="644"/>
    </row>
    <row r="24" spans="1:11" ht="44.5" customHeight="1">
      <c r="B24" s="58" t="s">
        <v>1066</v>
      </c>
      <c r="C24" s="149" t="s">
        <v>472</v>
      </c>
      <c r="D24" s="145">
        <v>0</v>
      </c>
      <c r="E24" s="145">
        <v>0</v>
      </c>
      <c r="F24" s="145">
        <v>1</v>
      </c>
      <c r="G24" s="532">
        <v>1</v>
      </c>
      <c r="H24" s="644" t="s">
        <v>1065</v>
      </c>
      <c r="I24" s="644"/>
      <c r="J24" s="644"/>
      <c r="K24" s="644"/>
    </row>
    <row r="25" spans="1:11" ht="44.5" customHeight="1">
      <c r="B25" s="58" t="s">
        <v>1067</v>
      </c>
      <c r="C25" s="149" t="s">
        <v>472</v>
      </c>
      <c r="D25" s="145">
        <v>0</v>
      </c>
      <c r="E25" s="145">
        <v>0</v>
      </c>
      <c r="F25" s="145">
        <v>0.11</v>
      </c>
      <c r="G25" s="532">
        <v>0.1</v>
      </c>
      <c r="H25" s="644" t="s">
        <v>1065</v>
      </c>
      <c r="I25" s="644"/>
      <c r="J25" s="644"/>
      <c r="K25" s="644"/>
    </row>
    <row r="26" spans="1:11" ht="37" customHeight="1">
      <c r="B26" s="58" t="s">
        <v>1068</v>
      </c>
      <c r="C26" s="149" t="s">
        <v>472</v>
      </c>
      <c r="D26" s="145">
        <v>155</v>
      </c>
      <c r="E26" s="145">
        <v>47</v>
      </c>
      <c r="F26" s="145">
        <v>881</v>
      </c>
      <c r="G26" s="532">
        <v>407</v>
      </c>
      <c r="H26" s="644" t="s">
        <v>1059</v>
      </c>
      <c r="I26" s="644"/>
      <c r="J26" s="644"/>
      <c r="K26" s="644"/>
    </row>
    <row r="27" spans="1:11" ht="37" customHeight="1">
      <c r="B27" s="58" t="s">
        <v>1069</v>
      </c>
      <c r="C27" s="149" t="s">
        <v>472</v>
      </c>
      <c r="D27" s="145">
        <v>3.7</v>
      </c>
      <c r="E27" s="145">
        <v>5.22</v>
      </c>
      <c r="F27" s="145">
        <v>22.59</v>
      </c>
      <c r="G27" s="532">
        <v>16.28</v>
      </c>
      <c r="H27" s="644" t="s">
        <v>1059</v>
      </c>
      <c r="I27" s="644"/>
      <c r="J27" s="644"/>
      <c r="K27" s="644"/>
    </row>
    <row r="28" spans="1:11" ht="19" customHeight="1"/>
    <row r="29" spans="1:11" ht="12" customHeight="1">
      <c r="A29" s="811" t="s">
        <v>1055</v>
      </c>
      <c r="B29" s="811" t="s">
        <v>1070</v>
      </c>
      <c r="C29" s="816" t="s">
        <v>210</v>
      </c>
      <c r="D29" s="814" t="s">
        <v>819</v>
      </c>
      <c r="E29" s="815"/>
      <c r="F29" s="814" t="s">
        <v>820</v>
      </c>
      <c r="G29" s="815"/>
      <c r="H29" s="814" t="s">
        <v>821</v>
      </c>
      <c r="I29" s="815"/>
      <c r="J29" s="814" t="s">
        <v>187</v>
      </c>
      <c r="K29" s="815"/>
    </row>
    <row r="30" spans="1:11">
      <c r="A30" s="812"/>
      <c r="B30" s="812"/>
      <c r="C30" s="817"/>
      <c r="D30" s="215" t="s">
        <v>186</v>
      </c>
      <c r="E30" s="215" t="s">
        <v>185</v>
      </c>
      <c r="F30" s="215" t="s">
        <v>186</v>
      </c>
      <c r="G30" s="215" t="s">
        <v>185</v>
      </c>
      <c r="H30" s="215" t="s">
        <v>186</v>
      </c>
      <c r="I30" s="215" t="s">
        <v>185</v>
      </c>
      <c r="J30" s="215" t="s">
        <v>186</v>
      </c>
      <c r="K30" s="215" t="s">
        <v>185</v>
      </c>
    </row>
    <row r="31" spans="1:11">
      <c r="B31" s="105" t="s">
        <v>1058</v>
      </c>
      <c r="C31" s="183" t="s">
        <v>472</v>
      </c>
      <c r="D31" s="105">
        <v>0.45</v>
      </c>
      <c r="E31" s="105">
        <v>3.22</v>
      </c>
      <c r="F31" s="105">
        <v>0</v>
      </c>
      <c r="G31" s="105">
        <v>0</v>
      </c>
      <c r="H31" s="105">
        <v>0</v>
      </c>
      <c r="I31" s="105">
        <v>0</v>
      </c>
      <c r="J31" s="105">
        <v>0.45</v>
      </c>
      <c r="K31" s="105">
        <v>3.22</v>
      </c>
    </row>
    <row r="32" spans="1:11">
      <c r="B32" s="105" t="s">
        <v>1071</v>
      </c>
      <c r="C32" s="183" t="s">
        <v>472</v>
      </c>
      <c r="D32" s="105">
        <v>0</v>
      </c>
      <c r="E32" s="105">
        <v>0</v>
      </c>
      <c r="F32" s="105">
        <v>0</v>
      </c>
      <c r="G32" s="105">
        <v>0</v>
      </c>
      <c r="H32" s="105">
        <v>0</v>
      </c>
      <c r="I32" s="105">
        <v>0</v>
      </c>
      <c r="J32" s="105">
        <v>0</v>
      </c>
      <c r="K32" s="105">
        <v>0</v>
      </c>
    </row>
    <row r="33" spans="1:11">
      <c r="B33" s="105" t="s">
        <v>1060</v>
      </c>
      <c r="C33" s="183" t="s">
        <v>472</v>
      </c>
      <c r="D33" s="105">
        <v>1</v>
      </c>
      <c r="E33" s="105">
        <v>24</v>
      </c>
      <c r="F33" s="105">
        <v>0</v>
      </c>
      <c r="G33" s="105">
        <v>0</v>
      </c>
      <c r="H33" s="105">
        <v>0</v>
      </c>
      <c r="I33" s="105">
        <v>0</v>
      </c>
      <c r="J33" s="105">
        <v>1</v>
      </c>
      <c r="K33" s="105">
        <v>24</v>
      </c>
    </row>
    <row r="34" spans="1:11">
      <c r="B34" s="105" t="s">
        <v>1061</v>
      </c>
      <c r="C34" s="183" t="s">
        <v>472</v>
      </c>
      <c r="D34" s="105">
        <v>0</v>
      </c>
      <c r="E34" s="105">
        <v>0</v>
      </c>
      <c r="F34" s="105">
        <v>0</v>
      </c>
      <c r="G34" s="105">
        <v>0</v>
      </c>
      <c r="H34" s="105">
        <v>0</v>
      </c>
      <c r="I34" s="105">
        <v>0</v>
      </c>
      <c r="J34" s="105">
        <v>0</v>
      </c>
      <c r="K34" s="105">
        <v>0</v>
      </c>
    </row>
    <row r="35" spans="1:11" ht="24">
      <c r="B35" s="105" t="s">
        <v>1064</v>
      </c>
      <c r="C35" s="183" t="s">
        <v>472</v>
      </c>
      <c r="D35" s="105">
        <v>0.45</v>
      </c>
      <c r="E35" s="105">
        <v>0</v>
      </c>
      <c r="F35" s="105">
        <v>0</v>
      </c>
      <c r="G35" s="105">
        <v>0</v>
      </c>
      <c r="H35" s="105">
        <v>0</v>
      </c>
      <c r="I35" s="105">
        <v>0</v>
      </c>
      <c r="J35" s="105">
        <v>0.45</v>
      </c>
      <c r="K35" s="105">
        <v>0</v>
      </c>
    </row>
    <row r="36" spans="1:11">
      <c r="B36" s="105" t="s">
        <v>1066</v>
      </c>
      <c r="C36" s="183" t="s">
        <v>472</v>
      </c>
      <c r="D36" s="105">
        <v>1</v>
      </c>
      <c r="E36" s="105">
        <v>0</v>
      </c>
      <c r="F36" s="105">
        <v>0</v>
      </c>
      <c r="G36" s="105">
        <v>0</v>
      </c>
      <c r="H36" s="105">
        <v>0</v>
      </c>
      <c r="I36" s="105">
        <v>0</v>
      </c>
      <c r="J36" s="105">
        <v>1</v>
      </c>
      <c r="K36" s="105">
        <v>0</v>
      </c>
    </row>
    <row r="37" spans="1:11" ht="24">
      <c r="B37" s="105" t="s">
        <v>1067</v>
      </c>
      <c r="C37" s="183" t="s">
        <v>472</v>
      </c>
      <c r="D37" s="105">
        <v>0.45</v>
      </c>
      <c r="E37" s="105">
        <v>0</v>
      </c>
      <c r="F37" s="105">
        <v>0</v>
      </c>
      <c r="G37" s="105">
        <v>0</v>
      </c>
      <c r="H37" s="105">
        <v>0</v>
      </c>
      <c r="I37" s="105">
        <v>0</v>
      </c>
      <c r="J37" s="105">
        <v>0.45</v>
      </c>
      <c r="K37" s="105">
        <v>0</v>
      </c>
    </row>
    <row r="38" spans="1:11">
      <c r="B38" s="105" t="s">
        <v>1068</v>
      </c>
      <c r="C38" s="183" t="s">
        <v>472</v>
      </c>
      <c r="D38" s="105">
        <v>2</v>
      </c>
      <c r="E38" s="105">
        <v>405</v>
      </c>
      <c r="F38" s="105">
        <v>0</v>
      </c>
      <c r="G38" s="105">
        <v>0</v>
      </c>
      <c r="H38" s="105">
        <v>0</v>
      </c>
      <c r="I38" s="105">
        <v>0</v>
      </c>
      <c r="J38" s="105">
        <v>2</v>
      </c>
      <c r="K38" s="105">
        <v>405</v>
      </c>
    </row>
    <row r="39" spans="1:11">
      <c r="B39" s="105" t="s">
        <v>1069</v>
      </c>
      <c r="C39" s="183" t="s">
        <v>472</v>
      </c>
      <c r="D39" s="105">
        <v>2</v>
      </c>
      <c r="E39" s="105">
        <v>16.86</v>
      </c>
      <c r="F39" s="105">
        <v>0</v>
      </c>
      <c r="G39" s="105">
        <v>0</v>
      </c>
      <c r="H39" s="105">
        <v>0</v>
      </c>
      <c r="I39" s="105">
        <v>0</v>
      </c>
      <c r="J39" s="105">
        <v>2</v>
      </c>
      <c r="K39" s="105">
        <v>16.86</v>
      </c>
    </row>
    <row r="41" spans="1:11" ht="16">
      <c r="B41" s="600" t="s">
        <v>104</v>
      </c>
      <c r="C41" s="600"/>
      <c r="D41" s="600"/>
      <c r="E41" s="600"/>
      <c r="F41" s="600"/>
      <c r="G41"/>
      <c r="H41"/>
      <c r="I41"/>
    </row>
    <row r="42" spans="1:11">
      <c r="A42" s="534" t="s">
        <v>1072</v>
      </c>
      <c r="B42" s="642" t="s">
        <v>104</v>
      </c>
      <c r="C42" s="642"/>
      <c r="D42" s="642"/>
      <c r="E42" s="642"/>
      <c r="F42" s="642"/>
      <c r="G42" s="642"/>
      <c r="H42" s="190">
        <v>2022</v>
      </c>
      <c r="I42" s="89">
        <v>2023</v>
      </c>
      <c r="J42" s="89">
        <v>2024</v>
      </c>
      <c r="K42" s="89">
        <v>2025</v>
      </c>
    </row>
    <row r="43" spans="1:11" ht="15" customHeight="1">
      <c r="A43" s="201"/>
      <c r="B43" s="819" t="s">
        <v>1073</v>
      </c>
      <c r="C43" s="819"/>
      <c r="D43" s="819"/>
      <c r="E43" s="819"/>
      <c r="F43" s="819"/>
      <c r="G43" s="819"/>
      <c r="H43" s="533">
        <v>7</v>
      </c>
      <c r="I43" s="70">
        <v>2</v>
      </c>
      <c r="J43" s="70">
        <v>8</v>
      </c>
      <c r="K43" s="189">
        <v>8.2615780000000001</v>
      </c>
    </row>
    <row r="44" spans="1:11" ht="32.15" customHeight="1">
      <c r="A44" s="202"/>
      <c r="B44" s="818" t="s">
        <v>1074</v>
      </c>
      <c r="C44" s="818"/>
      <c r="D44" s="818"/>
      <c r="E44" s="818"/>
      <c r="F44" s="818"/>
      <c r="G44" s="818"/>
      <c r="H44" s="71">
        <v>3.4</v>
      </c>
      <c r="I44" s="66">
        <v>3.1</v>
      </c>
      <c r="J44" s="66">
        <v>2.5</v>
      </c>
      <c r="K44" s="188">
        <v>2.1178409999999999</v>
      </c>
    </row>
    <row r="45" spans="1:11" ht="17.149999999999999" customHeight="1">
      <c r="B45" s="813" t="s">
        <v>1075</v>
      </c>
      <c r="C45" s="813"/>
      <c r="D45" s="813"/>
      <c r="E45" s="813"/>
      <c r="F45" s="813"/>
      <c r="G45" s="813"/>
      <c r="H45" s="813"/>
      <c r="I45" s="813"/>
      <c r="J45" s="813"/>
      <c r="K45" s="813"/>
    </row>
    <row r="46" spans="1:11" ht="17.149999999999999" customHeight="1">
      <c r="B46" s="813" t="s">
        <v>1076</v>
      </c>
      <c r="C46" s="813"/>
      <c r="D46" s="813"/>
      <c r="E46" s="813"/>
      <c r="F46" s="813"/>
      <c r="G46" s="813"/>
      <c r="H46" s="813"/>
      <c r="I46" s="813"/>
      <c r="J46" s="813"/>
      <c r="K46" s="813"/>
    </row>
    <row r="47" spans="1:11" ht="11.25" customHeight="1">
      <c r="B47" s="191"/>
      <c r="C47" s="191"/>
      <c r="D47" s="191"/>
      <c r="E47" s="191"/>
      <c r="F47" s="191"/>
      <c r="G47" s="191"/>
    </row>
    <row r="48" spans="1:11" ht="18.75" customHeight="1">
      <c r="B48" s="600" t="s">
        <v>1077</v>
      </c>
      <c r="C48" s="600"/>
      <c r="D48" s="600"/>
      <c r="E48" s="600"/>
      <c r="F48" s="600"/>
    </row>
    <row r="49" spans="1:11" s="86" customFormat="1">
      <c r="A49" s="534" t="s">
        <v>1078</v>
      </c>
      <c r="B49" s="677" t="s">
        <v>1079</v>
      </c>
      <c r="C49" s="677"/>
      <c r="D49" s="677"/>
      <c r="E49" s="677"/>
      <c r="F49" s="677"/>
      <c r="G49" s="677"/>
      <c r="H49" s="190">
        <v>2022</v>
      </c>
      <c r="I49" s="89">
        <v>2023</v>
      </c>
      <c r="J49" s="89">
        <v>2024</v>
      </c>
      <c r="K49" s="89">
        <v>2025</v>
      </c>
    </row>
    <row r="50" spans="1:11">
      <c r="A50" s="201"/>
      <c r="B50" s="641" t="s">
        <v>1080</v>
      </c>
      <c r="C50" s="641"/>
      <c r="D50" s="641"/>
      <c r="E50" s="641"/>
      <c r="F50" s="641"/>
      <c r="G50" s="641"/>
      <c r="H50" s="71">
        <v>18</v>
      </c>
      <c r="I50" s="66">
        <v>0.7</v>
      </c>
      <c r="J50" s="66">
        <v>17.14</v>
      </c>
      <c r="K50" s="66">
        <v>9.09</v>
      </c>
    </row>
    <row r="51" spans="1:11" ht="18.75" customHeight="1">
      <c r="A51" s="202"/>
      <c r="B51" s="641" t="s">
        <v>1081</v>
      </c>
      <c r="C51" s="641"/>
      <c r="D51" s="641"/>
      <c r="E51" s="641"/>
      <c r="F51" s="641"/>
      <c r="G51" s="641"/>
      <c r="H51" s="71">
        <v>3.6</v>
      </c>
      <c r="I51" s="66">
        <v>0.1</v>
      </c>
      <c r="J51" s="66">
        <v>3.42</v>
      </c>
      <c r="K51" s="66">
        <v>1.82</v>
      </c>
    </row>
    <row r="52" spans="1:11" ht="24" customHeight="1">
      <c r="A52" s="202"/>
      <c r="B52" s="737" t="s">
        <v>1082</v>
      </c>
      <c r="C52" s="737"/>
      <c r="D52" s="737"/>
      <c r="E52" s="737"/>
      <c r="F52" s="737"/>
      <c r="G52" s="737"/>
      <c r="H52" s="71">
        <v>100</v>
      </c>
      <c r="I52" s="66">
        <v>100</v>
      </c>
      <c r="J52" s="66">
        <v>100</v>
      </c>
      <c r="K52" s="66">
        <v>100</v>
      </c>
    </row>
    <row r="53" spans="1:11">
      <c r="A53" s="535"/>
      <c r="B53" s="813" t="s">
        <v>1083</v>
      </c>
      <c r="C53" s="813"/>
      <c r="D53" s="813"/>
      <c r="E53" s="813"/>
      <c r="F53" s="813"/>
      <c r="G53" s="813"/>
    </row>
    <row r="55" spans="1:11" ht="23.15" customHeight="1">
      <c r="B55" s="808" t="s">
        <v>108</v>
      </c>
      <c r="C55" s="600"/>
      <c r="D55" s="600"/>
      <c r="E55" s="600"/>
    </row>
    <row r="56" spans="1:11" ht="16" customHeight="1">
      <c r="A56" s="214" t="s">
        <v>1084</v>
      </c>
      <c r="B56" s="444" t="s">
        <v>1085</v>
      </c>
      <c r="C56" s="703">
        <v>2025</v>
      </c>
      <c r="D56" s="703"/>
      <c r="E56" s="703"/>
      <c r="F56" s="703"/>
      <c r="G56" s="703"/>
      <c r="H56" s="703"/>
      <c r="I56" s="703"/>
      <c r="J56" s="703"/>
      <c r="K56" s="703"/>
    </row>
    <row r="57" spans="1:11" ht="34.5" customHeight="1">
      <c r="A57" s="110"/>
      <c r="B57" s="258" t="s">
        <v>640</v>
      </c>
      <c r="C57" s="645" t="s">
        <v>1086</v>
      </c>
      <c r="D57" s="645"/>
      <c r="E57" s="645"/>
      <c r="F57" s="645"/>
      <c r="G57" s="645"/>
      <c r="H57" s="645"/>
      <c r="I57" s="645"/>
      <c r="J57" s="645"/>
      <c r="K57" s="645"/>
    </row>
    <row r="58" spans="1:11" ht="34.5" customHeight="1">
      <c r="A58" s="110"/>
      <c r="B58" s="258" t="s">
        <v>1087</v>
      </c>
      <c r="C58" s="645" t="s">
        <v>1088</v>
      </c>
      <c r="D58" s="645"/>
      <c r="E58" s="645"/>
      <c r="F58" s="645"/>
      <c r="G58" s="645"/>
      <c r="H58" s="645"/>
      <c r="I58" s="645"/>
      <c r="J58" s="645"/>
      <c r="K58" s="645"/>
    </row>
    <row r="59" spans="1:11" ht="34.5" customHeight="1">
      <c r="A59" s="110"/>
      <c r="B59" s="258" t="s">
        <v>1089</v>
      </c>
      <c r="C59" s="645" t="s">
        <v>1090</v>
      </c>
      <c r="D59" s="645"/>
      <c r="E59" s="645"/>
      <c r="F59" s="645"/>
      <c r="G59" s="645"/>
      <c r="H59" s="645"/>
      <c r="I59" s="645"/>
      <c r="J59" s="645"/>
      <c r="K59" s="645"/>
    </row>
    <row r="60" spans="1:11" ht="25" customHeight="1">
      <c r="A60" s="110"/>
      <c r="B60" s="258" t="s">
        <v>1091</v>
      </c>
      <c r="C60" s="645" t="s">
        <v>1092</v>
      </c>
      <c r="D60" s="645"/>
      <c r="E60" s="645"/>
      <c r="F60" s="645"/>
      <c r="G60" s="645"/>
      <c r="H60" s="645"/>
      <c r="I60" s="645"/>
      <c r="J60" s="645"/>
      <c r="K60" s="645"/>
    </row>
    <row r="61" spans="1:11" ht="25" customHeight="1">
      <c r="A61" s="110"/>
      <c r="B61" s="258" t="s">
        <v>1093</v>
      </c>
      <c r="C61" s="645" t="s">
        <v>1094</v>
      </c>
      <c r="D61" s="645"/>
      <c r="E61" s="645"/>
      <c r="F61" s="645"/>
      <c r="G61" s="645"/>
      <c r="H61" s="645"/>
      <c r="I61" s="645"/>
      <c r="J61" s="645"/>
      <c r="K61" s="645"/>
    </row>
    <row r="62" spans="1:11" ht="25" customHeight="1">
      <c r="A62" s="110"/>
      <c r="B62" s="258" t="s">
        <v>1095</v>
      </c>
      <c r="C62" s="645" t="s">
        <v>1096</v>
      </c>
      <c r="D62" s="645"/>
      <c r="E62" s="645"/>
      <c r="F62" s="645"/>
      <c r="G62" s="645"/>
      <c r="H62" s="645"/>
      <c r="I62" s="645"/>
      <c r="J62" s="645"/>
      <c r="K62" s="645"/>
    </row>
    <row r="63" spans="1:11" ht="34.5" customHeight="1">
      <c r="A63" s="110"/>
      <c r="B63" s="258" t="s">
        <v>1097</v>
      </c>
      <c r="C63" s="645" t="s">
        <v>1098</v>
      </c>
      <c r="D63" s="645"/>
      <c r="E63" s="645"/>
      <c r="F63" s="645"/>
      <c r="G63" s="645"/>
      <c r="H63" s="645"/>
      <c r="I63" s="645"/>
      <c r="J63" s="645"/>
      <c r="K63" s="645"/>
    </row>
  </sheetData>
  <sheetProtection sheet="1" objects="1" scenarios="1"/>
  <mergeCells count="53">
    <mergeCell ref="B44:G44"/>
    <mergeCell ref="B43:G43"/>
    <mergeCell ref="B42:G42"/>
    <mergeCell ref="B55:E55"/>
    <mergeCell ref="B48:F48"/>
    <mergeCell ref="B52:G52"/>
    <mergeCell ref="B51:G51"/>
    <mergeCell ref="B50:G50"/>
    <mergeCell ref="B49:G49"/>
    <mergeCell ref="B46:K46"/>
    <mergeCell ref="B45:K45"/>
    <mergeCell ref="C63:K63"/>
    <mergeCell ref="C62:K62"/>
    <mergeCell ref="C61:K61"/>
    <mergeCell ref="C60:K60"/>
    <mergeCell ref="C59:K59"/>
    <mergeCell ref="C58:K58"/>
    <mergeCell ref="C56:K56"/>
    <mergeCell ref="C57:K57"/>
    <mergeCell ref="B53:G53"/>
    <mergeCell ref="B1:C1"/>
    <mergeCell ref="B9:E9"/>
    <mergeCell ref="B41:F41"/>
    <mergeCell ref="C16:K16"/>
    <mergeCell ref="J29:K29"/>
    <mergeCell ref="B29:B30"/>
    <mergeCell ref="C29:C30"/>
    <mergeCell ref="D29:E29"/>
    <mergeCell ref="H27:K27"/>
    <mergeCell ref="H26:K26"/>
    <mergeCell ref="F29:G29"/>
    <mergeCell ref="H29:I29"/>
    <mergeCell ref="H24:K24"/>
    <mergeCell ref="H23:K23"/>
    <mergeCell ref="C14:K14"/>
    <mergeCell ref="C13:K13"/>
    <mergeCell ref="A29:A30"/>
    <mergeCell ref="H21:K22"/>
    <mergeCell ref="H25:K25"/>
    <mergeCell ref="K3:K6"/>
    <mergeCell ref="C2:J2"/>
    <mergeCell ref="C3:J3"/>
    <mergeCell ref="C4:J4"/>
    <mergeCell ref="C5:J5"/>
    <mergeCell ref="C6:J6"/>
    <mergeCell ref="B7:K7"/>
    <mergeCell ref="C12:K12"/>
    <mergeCell ref="C11:K11"/>
    <mergeCell ref="C10:K10"/>
    <mergeCell ref="H20:K20"/>
    <mergeCell ref="H19:K19"/>
    <mergeCell ref="H18:K18"/>
    <mergeCell ref="C15:K15"/>
  </mergeCells>
  <hyperlinks>
    <hyperlink ref="K3" r:id="rId1" xr:uid="{C41642B9-16A5-46FB-BA99-58347F689318}"/>
    <hyperlink ref="K3:K6" r:id="rId2" display="Política de Seguridad y Salud (SSO/SST)" xr:uid="{EA65AB7A-8795-4D5F-B122-A43F97BB9A9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EEF7A-59BE-214C-84F4-60A99BA735EA}">
  <dimension ref="A1:K23"/>
  <sheetViews>
    <sheetView showGridLines="0" zoomScale="90" zoomScaleNormal="90" workbookViewId="0">
      <selection activeCell="C6" sqref="C6:H6"/>
    </sheetView>
  </sheetViews>
  <sheetFormatPr baseColWidth="10" defaultColWidth="19.58203125" defaultRowHeight="16"/>
  <cols>
    <col min="1" max="1" width="11.08203125" style="37" customWidth="1"/>
    <col min="2" max="2" width="41.5" style="37" customWidth="1"/>
    <col min="3" max="3" width="47" style="37" customWidth="1"/>
    <col min="4" max="8" width="13.33203125" style="37" customWidth="1"/>
    <col min="9" max="9" width="13.33203125" customWidth="1"/>
    <col min="10" max="10" width="9.83203125" style="37" customWidth="1"/>
    <col min="11" max="16384" width="19.58203125" style="37"/>
  </cols>
  <sheetData>
    <row r="1" spans="1:11" ht="21" customHeight="1">
      <c r="B1" s="600" t="s">
        <v>1099</v>
      </c>
      <c r="C1" s="600"/>
      <c r="D1" s="600"/>
      <c r="E1" s="600"/>
      <c r="F1" s="192"/>
      <c r="K1" s="119" t="str">
        <f>HYPERLINK("#'Índice'!A1","Volver al índice")</f>
        <v>Volver al índice</v>
      </c>
    </row>
    <row r="2" spans="1:11" ht="16" customHeight="1">
      <c r="A2" s="195" t="s">
        <v>1100</v>
      </c>
      <c r="B2" s="195" t="s">
        <v>1101</v>
      </c>
      <c r="C2" s="703">
        <v>2025</v>
      </c>
      <c r="D2" s="703"/>
      <c r="E2" s="703"/>
      <c r="F2" s="703"/>
      <c r="G2" s="703"/>
      <c r="H2" s="703"/>
    </row>
    <row r="3" spans="1:11" ht="24" customHeight="1">
      <c r="B3" s="406" t="s">
        <v>640</v>
      </c>
      <c r="C3" s="644" t="s">
        <v>1086</v>
      </c>
      <c r="D3" s="644"/>
      <c r="E3" s="644"/>
      <c r="F3" s="644"/>
      <c r="G3" s="644"/>
      <c r="H3" s="644"/>
    </row>
    <row r="4" spans="1:11" ht="24" customHeight="1">
      <c r="B4" s="406" t="s">
        <v>1087</v>
      </c>
      <c r="C4" s="644" t="s">
        <v>1102</v>
      </c>
      <c r="D4" s="644"/>
      <c r="E4" s="644"/>
      <c r="F4" s="644"/>
      <c r="G4" s="644"/>
      <c r="H4" s="644"/>
    </row>
    <row r="5" spans="1:11" ht="22.5" customHeight="1">
      <c r="B5" s="406" t="s">
        <v>1089</v>
      </c>
      <c r="C5" s="644" t="s">
        <v>1103</v>
      </c>
      <c r="D5" s="644"/>
      <c r="E5" s="644"/>
      <c r="F5" s="644"/>
      <c r="G5" s="644"/>
      <c r="H5" s="644"/>
    </row>
    <row r="6" spans="1:11" ht="22.5" customHeight="1">
      <c r="B6" s="406" t="s">
        <v>1091</v>
      </c>
      <c r="C6" s="644" t="s">
        <v>1104</v>
      </c>
      <c r="D6" s="644"/>
      <c r="E6" s="644"/>
      <c r="F6" s="644"/>
      <c r="G6" s="644"/>
      <c r="H6" s="644"/>
    </row>
    <row r="7" spans="1:11" ht="22.5" customHeight="1">
      <c r="B7" s="406" t="s">
        <v>1093</v>
      </c>
      <c r="C7" s="644" t="s">
        <v>1094</v>
      </c>
      <c r="D7" s="644"/>
      <c r="E7" s="644"/>
      <c r="F7" s="644"/>
      <c r="G7" s="644"/>
      <c r="H7" s="644"/>
    </row>
    <row r="8" spans="1:11" ht="22.5" customHeight="1">
      <c r="B8" s="406" t="s">
        <v>1095</v>
      </c>
      <c r="C8" s="644" t="s">
        <v>1096</v>
      </c>
      <c r="D8" s="644"/>
      <c r="E8" s="644"/>
      <c r="F8" s="644"/>
      <c r="G8" s="644"/>
      <c r="H8" s="644"/>
    </row>
    <row r="9" spans="1:11" ht="24" customHeight="1">
      <c r="B9" s="406" t="s">
        <v>1097</v>
      </c>
      <c r="C9" s="644" t="s">
        <v>1105</v>
      </c>
      <c r="D9" s="644"/>
      <c r="E9" s="644"/>
      <c r="F9" s="644"/>
      <c r="G9" s="644"/>
      <c r="H9" s="644"/>
    </row>
    <row r="10" spans="1:11">
      <c r="B10" s="32"/>
      <c r="C10" s="32"/>
      <c r="D10" s="108"/>
      <c r="E10" s="108"/>
    </row>
    <row r="11" spans="1:11">
      <c r="A11" s="397" t="s">
        <v>1106</v>
      </c>
      <c r="B11" s="820" t="s">
        <v>1107</v>
      </c>
      <c r="C11" s="821"/>
      <c r="D11" s="821"/>
      <c r="E11" s="415" t="s">
        <v>210</v>
      </c>
      <c r="F11" s="215" t="s">
        <v>819</v>
      </c>
      <c r="G11" s="215" t="s">
        <v>821</v>
      </c>
      <c r="H11" s="113" t="s">
        <v>820</v>
      </c>
    </row>
    <row r="12" spans="1:11" ht="30" customHeight="1">
      <c r="B12" s="644" t="s">
        <v>1108</v>
      </c>
      <c r="C12" s="644"/>
      <c r="D12" s="644"/>
      <c r="E12" s="430" t="s">
        <v>472</v>
      </c>
      <c r="F12" s="145">
        <v>2</v>
      </c>
      <c r="G12" s="145">
        <v>1</v>
      </c>
      <c r="H12" s="145">
        <v>1</v>
      </c>
    </row>
    <row r="13" spans="1:11">
      <c r="B13" s="32"/>
      <c r="D13" s="32"/>
      <c r="E13" s="108"/>
      <c r="F13" s="108"/>
    </row>
    <row r="14" spans="1:11" ht="25.5" customHeight="1">
      <c r="B14" s="192" t="s">
        <v>110</v>
      </c>
      <c r="D14" s="262"/>
      <c r="E14" s="262"/>
      <c r="F14" s="262"/>
      <c r="G14" s="262"/>
    </row>
    <row r="15" spans="1:11">
      <c r="A15" s="103" t="s">
        <v>1106</v>
      </c>
      <c r="B15" s="642" t="s">
        <v>1109</v>
      </c>
      <c r="C15" s="642"/>
      <c r="D15" s="190">
        <v>2022</v>
      </c>
      <c r="E15" s="89">
        <v>2023</v>
      </c>
      <c r="F15" s="89">
        <v>2024</v>
      </c>
      <c r="G15" s="89">
        <v>2025</v>
      </c>
      <c r="H15" s="89" t="s">
        <v>1110</v>
      </c>
      <c r="K15" s="115"/>
    </row>
    <row r="16" spans="1:11">
      <c r="A16" s="33"/>
      <c r="B16" s="755" t="s">
        <v>1111</v>
      </c>
      <c r="C16" s="755"/>
      <c r="D16" s="536">
        <v>78</v>
      </c>
      <c r="E16" s="107">
        <v>78</v>
      </c>
      <c r="F16" s="107">
        <v>77</v>
      </c>
      <c r="G16" s="107">
        <v>86</v>
      </c>
      <c r="H16" s="66">
        <v>77</v>
      </c>
    </row>
    <row r="17" spans="1:9" ht="18.649999999999999" customHeight="1">
      <c r="A17" s="33"/>
      <c r="B17" s="755" t="s">
        <v>1112</v>
      </c>
      <c r="C17" s="755"/>
      <c r="D17" s="71">
        <v>100</v>
      </c>
      <c r="E17" s="66">
        <v>100</v>
      </c>
      <c r="F17" s="66">
        <v>100</v>
      </c>
      <c r="G17" s="66">
        <v>100</v>
      </c>
      <c r="H17" s="361"/>
    </row>
    <row r="18" spans="1:9" s="32" customFormat="1" ht="12" customHeight="1">
      <c r="B18" s="675" t="s">
        <v>1113</v>
      </c>
      <c r="C18" s="675"/>
      <c r="D18" s="675"/>
      <c r="E18" s="675"/>
      <c r="F18" s="675"/>
      <c r="G18" s="675"/>
      <c r="I18"/>
    </row>
    <row r="20" spans="1:9" ht="16" customHeight="1">
      <c r="A20" s="103" t="s">
        <v>1106</v>
      </c>
      <c r="B20" s="444" t="s">
        <v>110</v>
      </c>
      <c r="C20" s="703">
        <v>2025</v>
      </c>
      <c r="D20" s="703"/>
      <c r="E20" s="703"/>
      <c r="F20" s="703"/>
      <c r="G20" s="703"/>
      <c r="H20" s="703"/>
    </row>
    <row r="21" spans="1:9" ht="31.5" customHeight="1">
      <c r="B21" s="406" t="s">
        <v>1114</v>
      </c>
      <c r="C21" s="644" t="s">
        <v>1115</v>
      </c>
      <c r="D21" s="644"/>
      <c r="E21" s="644"/>
      <c r="F21" s="644"/>
      <c r="G21" s="644"/>
      <c r="H21" s="644"/>
    </row>
    <row r="22" spans="1:9" ht="31.5" customHeight="1">
      <c r="B22" s="406" t="s">
        <v>1116</v>
      </c>
      <c r="C22" s="644" t="s">
        <v>1117</v>
      </c>
      <c r="D22" s="644"/>
      <c r="E22" s="644"/>
      <c r="F22" s="644"/>
      <c r="G22" s="644"/>
      <c r="H22" s="644"/>
    </row>
    <row r="23" spans="1:9" ht="31.5" customHeight="1">
      <c r="B23" s="406" t="s">
        <v>1118</v>
      </c>
      <c r="C23" s="644" t="s">
        <v>1119</v>
      </c>
      <c r="D23" s="644"/>
      <c r="E23" s="644"/>
      <c r="F23" s="644"/>
      <c r="G23" s="644"/>
      <c r="H23" s="644"/>
    </row>
  </sheetData>
  <sheetProtection sheet="1" objects="1" scenarios="1"/>
  <mergeCells count="19">
    <mergeCell ref="C23:H23"/>
    <mergeCell ref="C22:H22"/>
    <mergeCell ref="C21:H21"/>
    <mergeCell ref="C20:H20"/>
    <mergeCell ref="B1:E1"/>
    <mergeCell ref="B18:G18"/>
    <mergeCell ref="C4:H4"/>
    <mergeCell ref="C9:H9"/>
    <mergeCell ref="C8:H8"/>
    <mergeCell ref="C7:H7"/>
    <mergeCell ref="C6:H6"/>
    <mergeCell ref="C5:H5"/>
    <mergeCell ref="C3:H3"/>
    <mergeCell ref="C2:H2"/>
    <mergeCell ref="B12:D12"/>
    <mergeCell ref="B11:D11"/>
    <mergeCell ref="B17:C17"/>
    <mergeCell ref="B16:C16"/>
    <mergeCell ref="B15:C1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F12E-5507-A04A-B815-C323442A8544}">
  <dimension ref="A1:K33"/>
  <sheetViews>
    <sheetView showGridLines="0" zoomScale="92" zoomScaleNormal="92" workbookViewId="0">
      <selection activeCell="A10" sqref="A10"/>
    </sheetView>
  </sheetViews>
  <sheetFormatPr baseColWidth="10" defaultColWidth="11" defaultRowHeight="12"/>
  <cols>
    <col min="1" max="1" width="8.75" style="37" customWidth="1"/>
    <col min="2" max="2" width="31.08203125" style="37" customWidth="1"/>
    <col min="3" max="5" width="43.33203125" style="37" customWidth="1"/>
    <col min="6" max="7" width="9.33203125" style="37" customWidth="1"/>
    <col min="8" max="8" width="11.75" style="37" customWidth="1"/>
    <col min="9" max="16384" width="11" style="37"/>
  </cols>
  <sheetData>
    <row r="1" spans="1:11" ht="16">
      <c r="B1" s="823" t="s">
        <v>1120</v>
      </c>
      <c r="C1" s="823"/>
      <c r="D1"/>
      <c r="E1"/>
      <c r="H1" s="292" t="str">
        <f>HYPERLINK("#'Índice'!A1","Volver al índice")</f>
        <v>Volver al índice</v>
      </c>
    </row>
    <row r="2" spans="1:11" ht="16" customHeight="1">
      <c r="A2" s="214" t="s">
        <v>1121</v>
      </c>
      <c r="B2" s="444" t="s">
        <v>111</v>
      </c>
      <c r="C2" s="646">
        <v>2025</v>
      </c>
      <c r="D2" s="646"/>
      <c r="E2" s="646"/>
    </row>
    <row r="3" spans="1:11" ht="35.15" customHeight="1">
      <c r="B3" s="406" t="s">
        <v>640</v>
      </c>
      <c r="C3" s="644" t="s">
        <v>1122</v>
      </c>
      <c r="D3" s="644"/>
      <c r="E3" s="644"/>
      <c r="K3"/>
    </row>
    <row r="4" spans="1:11" ht="35.15" customHeight="1">
      <c r="B4" s="406" t="s">
        <v>1123</v>
      </c>
      <c r="C4" s="644" t="s">
        <v>1124</v>
      </c>
      <c r="D4" s="644"/>
      <c r="E4" s="644"/>
      <c r="F4"/>
      <c r="G4"/>
      <c r="H4"/>
      <c r="K4"/>
    </row>
    <row r="5" spans="1:11" ht="35.15" customHeight="1">
      <c r="B5" s="406" t="s">
        <v>1125</v>
      </c>
      <c r="C5" s="644" t="s">
        <v>1126</v>
      </c>
      <c r="D5" s="644"/>
      <c r="E5" s="644"/>
      <c r="F5"/>
      <c r="G5"/>
      <c r="H5"/>
      <c r="K5"/>
    </row>
    <row r="6" spans="1:11" ht="35.15" customHeight="1">
      <c r="B6" s="406" t="s">
        <v>1127</v>
      </c>
      <c r="C6" s="644" t="s">
        <v>1128</v>
      </c>
      <c r="D6" s="644"/>
      <c r="E6" s="644"/>
      <c r="F6"/>
      <c r="G6"/>
      <c r="H6"/>
      <c r="K6"/>
    </row>
    <row r="7" spans="1:11" ht="35.15" customHeight="1">
      <c r="B7" s="406" t="s">
        <v>1129</v>
      </c>
      <c r="C7" s="644" t="s">
        <v>1130</v>
      </c>
      <c r="D7" s="644"/>
      <c r="E7" s="644"/>
      <c r="F7"/>
      <c r="G7"/>
      <c r="H7"/>
      <c r="K7"/>
    </row>
    <row r="8" spans="1:11" ht="16">
      <c r="D8"/>
      <c r="E8"/>
      <c r="K8"/>
    </row>
    <row r="9" spans="1:11" ht="16">
      <c r="B9" s="823" t="s">
        <v>1131</v>
      </c>
      <c r="C9" s="823"/>
      <c r="D9"/>
      <c r="E9"/>
      <c r="K9"/>
    </row>
    <row r="10" spans="1:11" ht="16">
      <c r="A10" s="118" t="s">
        <v>1132</v>
      </c>
      <c r="B10" s="444"/>
      <c r="C10" s="646">
        <v>2025</v>
      </c>
      <c r="D10" s="646"/>
      <c r="E10" s="646"/>
      <c r="K10"/>
    </row>
    <row r="11" spans="1:11" ht="42" customHeight="1">
      <c r="B11" s="406" t="s">
        <v>1133</v>
      </c>
      <c r="C11" s="644" t="s">
        <v>1134</v>
      </c>
      <c r="D11" s="644"/>
      <c r="E11" s="644"/>
      <c r="K11"/>
    </row>
    <row r="12" spans="1:11" ht="34.5" customHeight="1">
      <c r="B12" s="406" t="s">
        <v>1135</v>
      </c>
      <c r="C12" s="644" t="s">
        <v>1136</v>
      </c>
      <c r="D12" s="644"/>
      <c r="E12" s="644"/>
      <c r="K12"/>
    </row>
    <row r="13" spans="1:11" ht="34.5" customHeight="1">
      <c r="B13" s="406" t="s">
        <v>1137</v>
      </c>
      <c r="C13" s="644" t="s">
        <v>1138</v>
      </c>
      <c r="D13" s="644"/>
      <c r="E13" s="644"/>
      <c r="F13"/>
      <c r="G13"/>
      <c r="H13"/>
    </row>
    <row r="14" spans="1:11" ht="34.5" customHeight="1">
      <c r="B14" s="406" t="s">
        <v>1139</v>
      </c>
      <c r="C14" s="644" t="s">
        <v>1140</v>
      </c>
      <c r="D14" s="644"/>
      <c r="E14" s="644"/>
    </row>
    <row r="15" spans="1:11" ht="34.5" customHeight="1">
      <c r="B15" s="406" t="s">
        <v>1141</v>
      </c>
      <c r="C15" s="644" t="s">
        <v>1142</v>
      </c>
      <c r="D15" s="644"/>
      <c r="E15" s="644"/>
    </row>
    <row r="16" spans="1:11" ht="34.5" customHeight="1">
      <c r="B16" s="406" t="s">
        <v>1143</v>
      </c>
      <c r="C16" s="644" t="s">
        <v>1144</v>
      </c>
      <c r="D16" s="644"/>
      <c r="E16" s="644"/>
    </row>
    <row r="17" spans="1:7" ht="34.5" customHeight="1">
      <c r="B17" s="406" t="s">
        <v>1145</v>
      </c>
      <c r="C17" s="644" t="s">
        <v>1146</v>
      </c>
      <c r="D17" s="644"/>
      <c r="E17" s="644"/>
    </row>
    <row r="19" spans="1:7" ht="15.5">
      <c r="B19" s="823" t="s">
        <v>1147</v>
      </c>
      <c r="C19" s="823"/>
      <c r="D19" s="32"/>
    </row>
    <row r="20" spans="1:7">
      <c r="A20" s="444" t="s">
        <v>1148</v>
      </c>
      <c r="B20" s="822" t="s">
        <v>1149</v>
      </c>
      <c r="C20" s="822"/>
      <c r="D20" s="491"/>
      <c r="E20" s="181"/>
    </row>
    <row r="21" spans="1:7" ht="30" customHeight="1">
      <c r="B21" s="644" t="s">
        <v>1150</v>
      </c>
      <c r="C21" s="644"/>
      <c r="D21" s="644"/>
      <c r="E21" s="644"/>
    </row>
    <row r="22" spans="1:7" ht="30" customHeight="1">
      <c r="B22" s="644"/>
      <c r="C22" s="644"/>
      <c r="D22" s="644"/>
      <c r="E22" s="644"/>
    </row>
    <row r="23" spans="1:7" ht="30" customHeight="1">
      <c r="B23" s="644"/>
      <c r="C23" s="644"/>
      <c r="D23" s="644"/>
      <c r="E23" s="644"/>
    </row>
    <row r="24" spans="1:7" ht="30" customHeight="1">
      <c r="B24" s="644"/>
      <c r="C24" s="644"/>
      <c r="D24" s="644"/>
      <c r="E24" s="644"/>
    </row>
    <row r="25" spans="1:7" ht="30" customHeight="1">
      <c r="B25" s="644"/>
      <c r="C25" s="644"/>
      <c r="D25" s="644"/>
      <c r="E25" s="644"/>
    </row>
    <row r="26" spans="1:7" ht="15.5">
      <c r="B26" s="416"/>
      <c r="C26" s="416"/>
      <c r="D26" s="32"/>
    </row>
    <row r="27" spans="1:7">
      <c r="A27" s="444" t="s">
        <v>1148</v>
      </c>
      <c r="B27" s="646" t="s">
        <v>1151</v>
      </c>
      <c r="C27" s="646"/>
      <c r="D27" s="415" t="s">
        <v>210</v>
      </c>
      <c r="E27" s="215">
        <v>2025</v>
      </c>
    </row>
    <row r="28" spans="1:7" ht="14.5" customHeight="1">
      <c r="B28" s="644" t="s">
        <v>1152</v>
      </c>
      <c r="C28" s="644"/>
      <c r="D28" s="430" t="s">
        <v>472</v>
      </c>
      <c r="E28" s="145">
        <v>16</v>
      </c>
    </row>
    <row r="29" spans="1:7" ht="12" customHeight="1">
      <c r="B29" s="644" t="s">
        <v>1153</v>
      </c>
      <c r="C29" s="644"/>
      <c r="D29" s="430" t="s">
        <v>472</v>
      </c>
      <c r="E29" s="146">
        <v>4673</v>
      </c>
    </row>
    <row r="30" spans="1:7" ht="12" customHeight="1">
      <c r="B30" s="662" t="s">
        <v>1154</v>
      </c>
      <c r="C30" s="662"/>
      <c r="D30" s="445" t="s">
        <v>210</v>
      </c>
      <c r="E30" s="281">
        <v>2025</v>
      </c>
    </row>
    <row r="31" spans="1:7" ht="27" customHeight="1">
      <c r="B31" s="644" t="s">
        <v>1155</v>
      </c>
      <c r="C31" s="644"/>
      <c r="D31" s="430" t="s">
        <v>472</v>
      </c>
      <c r="E31" s="145">
        <v>45</v>
      </c>
      <c r="F31"/>
      <c r="G31"/>
    </row>
    <row r="32" spans="1:7" ht="27" customHeight="1">
      <c r="B32" s="644" t="s">
        <v>1156</v>
      </c>
      <c r="C32" s="644"/>
      <c r="D32" s="430" t="s">
        <v>472</v>
      </c>
      <c r="E32" s="145">
        <v>96</v>
      </c>
      <c r="F32"/>
      <c r="G32"/>
    </row>
    <row r="33" spans="2:7" ht="27" customHeight="1">
      <c r="B33" s="644" t="s">
        <v>1157</v>
      </c>
      <c r="C33" s="644"/>
      <c r="D33" s="430" t="s">
        <v>472</v>
      </c>
      <c r="E33" s="145">
        <v>316</v>
      </c>
      <c r="F33"/>
      <c r="G33"/>
    </row>
  </sheetData>
  <sheetProtection sheet="1" objects="1" scenarios="1"/>
  <mergeCells count="26">
    <mergeCell ref="B1:C1"/>
    <mergeCell ref="B9:C9"/>
    <mergeCell ref="B19:C19"/>
    <mergeCell ref="C17:E17"/>
    <mergeCell ref="C16:E16"/>
    <mergeCell ref="C15:E15"/>
    <mergeCell ref="C14:E14"/>
    <mergeCell ref="C13:E13"/>
    <mergeCell ref="C12:E12"/>
    <mergeCell ref="C11:E11"/>
    <mergeCell ref="C10:E10"/>
    <mergeCell ref="C6:E6"/>
    <mergeCell ref="C7:E7"/>
    <mergeCell ref="C5:E5"/>
    <mergeCell ref="C4:E4"/>
    <mergeCell ref="C3:E3"/>
    <mergeCell ref="B33:C33"/>
    <mergeCell ref="B32:C32"/>
    <mergeCell ref="B31:C31"/>
    <mergeCell ref="B30:C30"/>
    <mergeCell ref="B29:C29"/>
    <mergeCell ref="C2:E2"/>
    <mergeCell ref="B28:C28"/>
    <mergeCell ref="B27:C27"/>
    <mergeCell ref="B20:C20"/>
    <mergeCell ref="B21:E2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E94DC-5EEF-4845-ADEB-3B21314B1987}">
  <dimension ref="A1:G30"/>
  <sheetViews>
    <sheetView showGridLines="0" topLeftCell="C1" workbookViewId="0">
      <selection activeCell="G12" sqref="G12"/>
    </sheetView>
  </sheetViews>
  <sheetFormatPr baseColWidth="10" defaultColWidth="9" defaultRowHeight="12"/>
  <cols>
    <col min="1" max="1" width="10.08203125" style="110" customWidth="1"/>
    <col min="2" max="2" width="24.75" style="110" customWidth="1"/>
    <col min="3" max="3" width="91.33203125" style="110" customWidth="1"/>
    <col min="4" max="4" width="8.25" style="108" customWidth="1"/>
    <col min="5" max="5" width="44.58203125" style="144" customWidth="1"/>
    <col min="6" max="6" width="4.5" style="110" customWidth="1"/>
    <col min="7" max="7" width="13.5" style="110" customWidth="1"/>
    <col min="8" max="10" width="9" style="110"/>
    <col min="11" max="11" width="15.33203125" style="110" customWidth="1"/>
    <col min="12" max="16384" width="9" style="110"/>
  </cols>
  <sheetData>
    <row r="1" spans="1:7" ht="20.25" customHeight="1">
      <c r="A1" s="826" t="s">
        <v>1158</v>
      </c>
      <c r="B1" s="826"/>
      <c r="C1" s="826"/>
      <c r="D1" s="152"/>
      <c r="G1" s="292" t="str">
        <f>HYPERLINK("#'Índice'!A1","Volver al índice")</f>
        <v>Volver al índice</v>
      </c>
    </row>
    <row r="2" spans="1:7" ht="10.5" customHeight="1">
      <c r="A2" s="151"/>
      <c r="B2" s="151"/>
      <c r="C2" s="151"/>
    </row>
    <row r="3" spans="1:7">
      <c r="A3" s="118" t="s">
        <v>1159</v>
      </c>
      <c r="B3" s="118" t="s">
        <v>267</v>
      </c>
      <c r="C3" s="118" t="s">
        <v>1160</v>
      </c>
      <c r="D3" s="148" t="s">
        <v>210</v>
      </c>
      <c r="E3" s="118" t="s">
        <v>1161</v>
      </c>
    </row>
    <row r="4" spans="1:7">
      <c r="A4" s="58" t="s">
        <v>1162</v>
      </c>
      <c r="B4" s="828" t="s">
        <v>1163</v>
      </c>
      <c r="C4" s="124" t="s">
        <v>1164</v>
      </c>
      <c r="D4" s="149" t="s">
        <v>212</v>
      </c>
      <c r="E4" s="145">
        <v>100</v>
      </c>
    </row>
    <row r="5" spans="1:7">
      <c r="A5" s="824" t="s">
        <v>1165</v>
      </c>
      <c r="B5" s="828"/>
      <c r="C5" s="124" t="s">
        <v>1166</v>
      </c>
      <c r="D5" s="149" t="s">
        <v>1167</v>
      </c>
      <c r="E5" s="146">
        <v>680133</v>
      </c>
    </row>
    <row r="6" spans="1:7">
      <c r="A6" s="824"/>
      <c r="B6" s="828"/>
      <c r="C6" s="124" t="s">
        <v>1168</v>
      </c>
      <c r="D6" s="149" t="s">
        <v>212</v>
      </c>
      <c r="E6" s="145">
        <v>3.2</v>
      </c>
    </row>
    <row r="7" spans="1:7">
      <c r="A7" s="824"/>
      <c r="B7" s="828"/>
      <c r="C7" s="124" t="s">
        <v>1169</v>
      </c>
      <c r="D7" s="149" t="s">
        <v>212</v>
      </c>
      <c r="E7" s="145">
        <v>96.8</v>
      </c>
    </row>
    <row r="8" spans="1:7" ht="28.5" customHeight="1">
      <c r="A8" s="58" t="s">
        <v>1170</v>
      </c>
      <c r="B8" s="828"/>
      <c r="C8" s="124" t="s">
        <v>1171</v>
      </c>
      <c r="D8" s="149" t="s">
        <v>212</v>
      </c>
      <c r="E8" s="145">
        <v>13.8</v>
      </c>
    </row>
    <row r="9" spans="1:7">
      <c r="A9" s="824" t="s">
        <v>1172</v>
      </c>
      <c r="B9" s="828"/>
      <c r="C9" s="124" t="s">
        <v>1173</v>
      </c>
      <c r="D9" s="149" t="s">
        <v>212</v>
      </c>
      <c r="E9" s="145">
        <v>6</v>
      </c>
    </row>
    <row r="10" spans="1:7">
      <c r="A10" s="824"/>
      <c r="B10" s="828"/>
      <c r="C10" s="124" t="s">
        <v>1174</v>
      </c>
      <c r="D10" s="149" t="s">
        <v>212</v>
      </c>
      <c r="E10" s="145">
        <v>0</v>
      </c>
    </row>
    <row r="11" spans="1:7" ht="72">
      <c r="A11" s="58" t="s">
        <v>1175</v>
      </c>
      <c r="B11" s="828"/>
      <c r="C11" s="124" t="s">
        <v>1176</v>
      </c>
      <c r="D11" s="149" t="s">
        <v>214</v>
      </c>
      <c r="E11" s="124" t="s">
        <v>1177</v>
      </c>
    </row>
    <row r="12" spans="1:7">
      <c r="A12" s="824" t="s">
        <v>1178</v>
      </c>
      <c r="B12" s="828" t="s">
        <v>1179</v>
      </c>
      <c r="C12" s="124" t="s">
        <v>1180</v>
      </c>
      <c r="D12" s="149" t="s">
        <v>212</v>
      </c>
      <c r="E12" s="145">
        <v>100</v>
      </c>
    </row>
    <row r="13" spans="1:7">
      <c r="A13" s="824"/>
      <c r="B13" s="828"/>
      <c r="C13" s="124" t="s">
        <v>1181</v>
      </c>
      <c r="D13" s="149" t="s">
        <v>212</v>
      </c>
      <c r="E13" s="145">
        <v>80.599999999999994</v>
      </c>
    </row>
    <row r="14" spans="1:7">
      <c r="A14" s="824" t="s">
        <v>1182</v>
      </c>
      <c r="B14" s="828"/>
      <c r="C14" s="124" t="s">
        <v>1183</v>
      </c>
      <c r="D14" s="149" t="s">
        <v>1184</v>
      </c>
      <c r="E14" s="146">
        <v>1522733</v>
      </c>
    </row>
    <row r="15" spans="1:7">
      <c r="A15" s="824"/>
      <c r="B15" s="828"/>
      <c r="C15" s="124" t="s">
        <v>1185</v>
      </c>
      <c r="D15" s="149" t="s">
        <v>212</v>
      </c>
      <c r="E15" s="145">
        <v>83.9</v>
      </c>
    </row>
    <row r="16" spans="1:7" ht="16.5" customHeight="1">
      <c r="A16" s="58" t="s">
        <v>1186</v>
      </c>
      <c r="B16" s="828"/>
      <c r="C16" s="124" t="s">
        <v>1187</v>
      </c>
      <c r="D16" s="149" t="s">
        <v>212</v>
      </c>
      <c r="E16" s="145">
        <v>-47.8</v>
      </c>
    </row>
    <row r="17" spans="1:5" ht="48">
      <c r="A17" s="58" t="s">
        <v>1188</v>
      </c>
      <c r="B17" s="828"/>
      <c r="C17" s="124" t="s">
        <v>1189</v>
      </c>
      <c r="D17" s="149" t="s">
        <v>214</v>
      </c>
      <c r="E17" s="124" t="s">
        <v>1190</v>
      </c>
    </row>
    <row r="18" spans="1:5" ht="24">
      <c r="A18" s="824" t="s">
        <v>1191</v>
      </c>
      <c r="B18" s="828" t="s">
        <v>1192</v>
      </c>
      <c r="C18" s="124" t="s">
        <v>1193</v>
      </c>
      <c r="D18" s="149" t="s">
        <v>212</v>
      </c>
      <c r="E18" s="124" t="s">
        <v>1194</v>
      </c>
    </row>
    <row r="19" spans="1:5" ht="24">
      <c r="A19" s="824"/>
      <c r="B19" s="828"/>
      <c r="C19" s="124" t="s">
        <v>1195</v>
      </c>
      <c r="D19" s="149" t="s">
        <v>1196</v>
      </c>
      <c r="E19" s="124" t="s">
        <v>1194</v>
      </c>
    </row>
    <row r="20" spans="1:5">
      <c r="A20" s="824" t="s">
        <v>1197</v>
      </c>
      <c r="B20" s="828"/>
      <c r="C20" s="124" t="s">
        <v>1198</v>
      </c>
      <c r="D20" s="149" t="s">
        <v>212</v>
      </c>
      <c r="E20" s="145">
        <v>100</v>
      </c>
    </row>
    <row r="21" spans="1:5">
      <c r="A21" s="824"/>
      <c r="B21" s="828"/>
      <c r="C21" s="124" t="s">
        <v>1199</v>
      </c>
      <c r="D21" s="149" t="s">
        <v>212</v>
      </c>
      <c r="E21" s="145">
        <v>100</v>
      </c>
    </row>
    <row r="22" spans="1:5" ht="96">
      <c r="A22" s="58" t="s">
        <v>1200</v>
      </c>
      <c r="B22" s="828"/>
      <c r="C22" s="124" t="s">
        <v>1201</v>
      </c>
      <c r="D22" s="149" t="s">
        <v>214</v>
      </c>
      <c r="E22" s="124" t="s">
        <v>1202</v>
      </c>
    </row>
    <row r="23" spans="1:5">
      <c r="A23" s="58" t="s">
        <v>1203</v>
      </c>
      <c r="B23" s="828" t="s">
        <v>1204</v>
      </c>
      <c r="C23" s="124" t="s">
        <v>1205</v>
      </c>
      <c r="D23" s="149" t="s">
        <v>1196</v>
      </c>
      <c r="E23" s="146">
        <v>394150</v>
      </c>
    </row>
    <row r="24" spans="1:5" ht="108">
      <c r="A24" s="58" t="s">
        <v>1206</v>
      </c>
      <c r="B24" s="828"/>
      <c r="C24" s="124" t="s">
        <v>1207</v>
      </c>
      <c r="D24" s="149" t="s">
        <v>214</v>
      </c>
      <c r="E24" s="124" t="s">
        <v>1208</v>
      </c>
    </row>
    <row r="25" spans="1:5" ht="24.75" customHeight="1">
      <c r="A25" s="825" t="s">
        <v>1209</v>
      </c>
      <c r="B25" s="825"/>
      <c r="C25" s="825"/>
      <c r="D25" s="825"/>
      <c r="E25" s="825"/>
    </row>
    <row r="26" spans="1:5" ht="12" customHeight="1">
      <c r="A26" s="147" t="s">
        <v>1159</v>
      </c>
      <c r="B26" s="829" t="s">
        <v>1210</v>
      </c>
      <c r="C26" s="829"/>
      <c r="D26" s="150" t="s">
        <v>210</v>
      </c>
      <c r="E26" s="147" t="s">
        <v>1161</v>
      </c>
    </row>
    <row r="27" spans="1:5" ht="12" customHeight="1">
      <c r="A27" s="124" t="s">
        <v>1211</v>
      </c>
      <c r="B27" s="827" t="s">
        <v>1212</v>
      </c>
      <c r="C27" s="827"/>
      <c r="D27" s="149" t="s">
        <v>472</v>
      </c>
      <c r="E27" s="145">
        <v>41</v>
      </c>
    </row>
    <row r="28" spans="1:5" ht="12" customHeight="1">
      <c r="A28" s="124" t="s">
        <v>1213</v>
      </c>
      <c r="B28" s="827" t="s">
        <v>1214</v>
      </c>
      <c r="C28" s="827"/>
      <c r="D28" s="149" t="s">
        <v>1196</v>
      </c>
      <c r="E28" s="146">
        <v>1450560</v>
      </c>
    </row>
    <row r="29" spans="1:5" ht="12" customHeight="1">
      <c r="A29" s="124" t="s">
        <v>1215</v>
      </c>
      <c r="B29" s="827" t="s">
        <v>1216</v>
      </c>
      <c r="C29" s="827"/>
      <c r="D29" s="149" t="s">
        <v>212</v>
      </c>
      <c r="E29" s="145">
        <v>30</v>
      </c>
    </row>
    <row r="30" spans="1:5" ht="12" customHeight="1">
      <c r="A30" s="124" t="s">
        <v>1217</v>
      </c>
      <c r="B30" s="827" t="s">
        <v>1218</v>
      </c>
      <c r="C30" s="827"/>
      <c r="D30" s="149" t="s">
        <v>212</v>
      </c>
      <c r="E30" s="145">
        <v>97.3</v>
      </c>
    </row>
  </sheetData>
  <sheetProtection sheet="1" objects="1" scenarios="1"/>
  <mergeCells count="17">
    <mergeCell ref="B28:C28"/>
    <mergeCell ref="B29:C29"/>
    <mergeCell ref="B30:C30"/>
    <mergeCell ref="B4:B11"/>
    <mergeCell ref="B12:B17"/>
    <mergeCell ref="B18:B22"/>
    <mergeCell ref="B23:B24"/>
    <mergeCell ref="B26:C26"/>
    <mergeCell ref="B27:C27"/>
    <mergeCell ref="A20:A21"/>
    <mergeCell ref="A25:E25"/>
    <mergeCell ref="A1:C1"/>
    <mergeCell ref="A12:A13"/>
    <mergeCell ref="A5:A7"/>
    <mergeCell ref="A9:A10"/>
    <mergeCell ref="A14:A15"/>
    <mergeCell ref="A18:A1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18E5-EA63-4C1A-A0F7-9402978DE6EE}">
  <dimension ref="A1:I131"/>
  <sheetViews>
    <sheetView showGridLines="0" topLeftCell="E1" workbookViewId="0">
      <selection activeCell="I1" sqref="I1"/>
    </sheetView>
  </sheetViews>
  <sheetFormatPr baseColWidth="10" defaultColWidth="9" defaultRowHeight="15.5"/>
  <cols>
    <col min="1" max="2" width="9" style="279"/>
    <col min="3" max="3" width="22.5" style="279" customWidth="1"/>
    <col min="4" max="4" width="6.08203125" style="279" customWidth="1"/>
    <col min="5" max="5" width="49.5" style="279" customWidth="1"/>
    <col min="6" max="6" width="66.25" style="270" customWidth="1"/>
    <col min="7" max="7" width="46.25" style="270" customWidth="1"/>
    <col min="8" max="8" width="9" style="279"/>
    <col min="9" max="9" width="12.33203125" style="279" customWidth="1"/>
    <col min="10" max="16384" width="9" style="279"/>
  </cols>
  <sheetData>
    <row r="1" spans="1:9" ht="18.5">
      <c r="A1" s="833" t="s">
        <v>115</v>
      </c>
      <c r="B1" s="834"/>
      <c r="C1" s="834"/>
      <c r="D1" s="834"/>
      <c r="E1" s="834"/>
      <c r="F1" s="834"/>
      <c r="G1" s="239"/>
      <c r="H1" s="239"/>
      <c r="I1" s="292" t="str">
        <f>HYPERLINK("#'Índice'!A1","Volver al índice")</f>
        <v>Volver al índice</v>
      </c>
    </row>
    <row r="2" spans="1:9">
      <c r="A2" s="835" t="s">
        <v>1219</v>
      </c>
      <c r="B2" s="836"/>
      <c r="C2" s="836"/>
      <c r="D2" s="837" t="s">
        <v>1220</v>
      </c>
      <c r="E2" s="837"/>
      <c r="F2" s="838"/>
      <c r="G2" s="247"/>
      <c r="H2" s="239"/>
    </row>
    <row r="3" spans="1:9">
      <c r="A3" s="839" t="s">
        <v>1221</v>
      </c>
      <c r="B3" s="840"/>
      <c r="C3" s="840"/>
      <c r="D3" s="841" t="s">
        <v>1222</v>
      </c>
      <c r="E3" s="841"/>
      <c r="F3" s="842"/>
      <c r="G3" s="239"/>
      <c r="H3" s="239"/>
    </row>
    <row r="4" spans="1:9">
      <c r="A4" s="240" t="s">
        <v>262</v>
      </c>
      <c r="B4" s="240" t="s">
        <v>262</v>
      </c>
      <c r="C4" s="240" t="s">
        <v>262</v>
      </c>
      <c r="D4" s="240" t="s">
        <v>262</v>
      </c>
      <c r="E4" s="240" t="s">
        <v>262</v>
      </c>
      <c r="F4" s="241" t="s">
        <v>262</v>
      </c>
      <c r="G4" s="239"/>
      <c r="H4" s="239"/>
    </row>
    <row r="5" spans="1:9">
      <c r="A5" s="843" t="s">
        <v>1223</v>
      </c>
      <c r="B5" s="844"/>
      <c r="C5" s="844"/>
      <c r="D5" s="845"/>
      <c r="E5" s="242" t="s">
        <v>1224</v>
      </c>
      <c r="F5" s="242" t="s">
        <v>1225</v>
      </c>
      <c r="G5" s="242" t="s">
        <v>1226</v>
      </c>
      <c r="H5" s="239"/>
    </row>
    <row r="6" spans="1:9">
      <c r="A6" s="846" t="s">
        <v>1227</v>
      </c>
      <c r="B6" s="847"/>
      <c r="C6" s="847"/>
      <c r="D6" s="848"/>
      <c r="E6" s="243" t="s">
        <v>1228</v>
      </c>
      <c r="F6" s="335" t="str">
        <f>HYPERLINK("https://cencomalls.com/sites/cencomallscom/files/2026-04/MI%202025%20Cenco%20Malls%20SA.pdf","MI 2025 Cenco Malls, pp. 2, 8, 13-15 y 124-126")</f>
        <v>MI 2025 Cenco Malls, pp. 2, 8, 13-15 y 124-126</v>
      </c>
      <c r="G6" s="336" t="s">
        <v>1229</v>
      </c>
      <c r="H6" s="239"/>
    </row>
    <row r="7" spans="1:9" ht="26">
      <c r="A7" s="849"/>
      <c r="B7" s="850"/>
      <c r="C7" s="850"/>
      <c r="D7" s="851"/>
      <c r="E7" s="243" t="s">
        <v>1230</v>
      </c>
      <c r="F7" s="335" t="str">
        <f>HYPERLINK("https://cencomalls.com/sites/cencomallscom/files/2026-04/MI%202025%20Cenco%20Malls%20SA.pdf","MI 2025 Cenco Malls, pp. 2 y 124-126")</f>
        <v>MI 2025 Cenco Malls, pp. 2 y 124-126</v>
      </c>
      <c r="G7" s="326" t="s">
        <v>1229</v>
      </c>
      <c r="H7" s="239"/>
    </row>
    <row r="8" spans="1:9">
      <c r="A8" s="849"/>
      <c r="B8" s="850"/>
      <c r="C8" s="850"/>
      <c r="D8" s="851"/>
      <c r="E8" s="243" t="s">
        <v>1231</v>
      </c>
      <c r="F8" s="335" t="str">
        <f>HYPERLINK("https://cencomalls.com/sites/cencomallscom/files/2026-04/MI%202025%20Cenco%20Malls%20SA.pdf","MI 2025 Cenco Malls, p. 2")</f>
        <v>MI 2025 Cenco Malls, p. 2</v>
      </c>
      <c r="G8" s="326" t="s">
        <v>1229</v>
      </c>
      <c r="H8" s="239"/>
    </row>
    <row r="9" spans="1:9">
      <c r="A9" s="849"/>
      <c r="B9" s="850"/>
      <c r="C9" s="850"/>
      <c r="D9" s="851"/>
      <c r="E9" s="243" t="s">
        <v>1232</v>
      </c>
      <c r="F9" s="335" t="str">
        <f>HYPERLINK("https://cencomalls.com/sites/cencomallscom/files/2026-04/MI%202025%20Cenco%20Malls%20SA.pdf","MI 2025 Cenco Malls, pp. 2")</f>
        <v>MI 2025 Cenco Malls, pp. 2</v>
      </c>
      <c r="G9" s="326" t="s">
        <v>1229</v>
      </c>
      <c r="H9" s="239"/>
    </row>
    <row r="10" spans="1:9">
      <c r="A10" s="849"/>
      <c r="B10" s="850"/>
      <c r="C10" s="850"/>
      <c r="D10" s="851"/>
      <c r="E10" s="243" t="s">
        <v>1233</v>
      </c>
      <c r="F10" s="335" t="str">
        <f>HYPERLINK("https://cencomalls.com/sites/cencomallscom/files/2026-04/MI%202025%20Cenco%20Malls%20SA.pdf","MI 2025 Cenco Malls, pp. 2 y 127-135")</f>
        <v>MI 2025 Cenco Malls, pp. 2 y 127-135</v>
      </c>
      <c r="G10" s="326" t="s">
        <v>1229</v>
      </c>
      <c r="H10" s="239"/>
    </row>
    <row r="11" spans="1:9">
      <c r="A11" s="849"/>
      <c r="B11" s="850"/>
      <c r="C11" s="850"/>
      <c r="D11" s="851"/>
      <c r="E11" s="243" t="s">
        <v>1234</v>
      </c>
      <c r="F11" s="335" t="str">
        <f>HYPERLINK("https://cencomalls.com/sites/cencomallscom/files/2026-04/MI%202025%20Cenco%20Malls%20SA.pdf","MI 2025 Cenco Malls, pp. 8-10 y 81-87")</f>
        <v>MI 2025 Cenco Malls, pp. 8-10 y 81-87</v>
      </c>
      <c r="G11" s="326" t="s">
        <v>1235</v>
      </c>
      <c r="H11" s="239"/>
    </row>
    <row r="12" spans="1:9">
      <c r="A12" s="849"/>
      <c r="B12" s="850"/>
      <c r="C12" s="850"/>
      <c r="D12" s="851"/>
      <c r="E12" s="243" t="s">
        <v>1236</v>
      </c>
      <c r="F12" s="335" t="str">
        <f>HYPERLINK("https://cencomalls.com/sites/cencomallscom/files/2026-04/MI%202025%20Cenco%20Malls%20SA.pdf","MI 2025 Cenco Malls, pp. 61-64 y 119-122")</f>
        <v>MI 2025 Cenco Malls, pp. 61-64 y 119-122</v>
      </c>
      <c r="G12" s="326" t="s">
        <v>1237</v>
      </c>
      <c r="H12" s="239"/>
    </row>
    <row r="13" spans="1:9">
      <c r="A13" s="849"/>
      <c r="B13" s="850"/>
      <c r="C13" s="850"/>
      <c r="D13" s="851"/>
      <c r="E13" s="243" t="s">
        <v>1238</v>
      </c>
      <c r="F13" s="335" t="str">
        <f>HYPERLINK("https://cencomalls.com/sites/cencomallscom/files/2026-04/MI%202025%20Cenco%20Malls%20SA.pdf","MI 2025 Cenco Malls, pp. 67-70 y 86")</f>
        <v>MI 2025 Cenco Malls, pp. 67-70 y 86</v>
      </c>
      <c r="G13" s="326" t="s">
        <v>1239</v>
      </c>
      <c r="H13" s="239"/>
    </row>
    <row r="14" spans="1:9">
      <c r="A14" s="849"/>
      <c r="B14" s="850"/>
      <c r="C14" s="850"/>
      <c r="D14" s="851"/>
      <c r="E14" s="243" t="s">
        <v>1240</v>
      </c>
      <c r="F14" s="335" t="str">
        <f>HYPERLINK("https://cencomalls.com/sites/cencomallscom/files/2026-04/MI%202025%20Cenco%20Malls%20SA.pdf","MI 2025 Cenco Malls, pp. 16-18 y 36-48")</f>
        <v>MI 2025 Cenco Malls, pp. 16-18 y 36-48</v>
      </c>
      <c r="G14" s="326" t="s">
        <v>1241</v>
      </c>
      <c r="H14" s="239"/>
    </row>
    <row r="15" spans="1:9">
      <c r="A15" s="849"/>
      <c r="B15" s="850"/>
      <c r="C15" s="850"/>
      <c r="D15" s="851"/>
      <c r="E15" s="243" t="s">
        <v>1242</v>
      </c>
      <c r="F15" s="335" t="str">
        <f>HYPERLINK("https://cencomalls.com/sites/cencomallscom/files/2026-04/MI%202025%20Cenco%20Malls%20SA.pdf","MI 2025 Cenco Malls, pp. 36-39")</f>
        <v>MI 2025 Cenco Malls, pp. 36-39</v>
      </c>
      <c r="G15" s="326" t="s">
        <v>1241</v>
      </c>
      <c r="H15" s="239"/>
    </row>
    <row r="16" spans="1:9">
      <c r="A16" s="849"/>
      <c r="B16" s="850"/>
      <c r="C16" s="850"/>
      <c r="D16" s="851"/>
      <c r="E16" s="243" t="s">
        <v>1243</v>
      </c>
      <c r="F16" s="335" t="str">
        <f>HYPERLINK("https://cencomalls.com/sites/cencomallscom/files/2026-04/MI%202025%20Cenco%20Malls%20SA.pdf","MI 2025 Cenco Malls, pp. 5 y 36-38")</f>
        <v>MI 2025 Cenco Malls, pp. 5 y 36-38</v>
      </c>
      <c r="G16" s="326" t="s">
        <v>1241</v>
      </c>
      <c r="H16" s="239"/>
    </row>
    <row r="17" spans="1:8" ht="39">
      <c r="A17" s="849"/>
      <c r="B17" s="850"/>
      <c r="C17" s="850"/>
      <c r="D17" s="851"/>
      <c r="E17" s="243" t="s">
        <v>1244</v>
      </c>
      <c r="F17" s="335" t="str">
        <f>HYPERLINK("https://cencomalls.com/sites/cencomallscom/files/2026-04/MI%202025%20Cenco%20Malls%20SA.pdf","MI 2025 Cenco Malls, pp. 16-20, 27-30, 49-53 y 92-103")</f>
        <v>MI 2025 Cenco Malls, pp. 16-20, 27-30, 49-53 y 92-103</v>
      </c>
      <c r="G17" s="326" t="s">
        <v>1245</v>
      </c>
      <c r="H17" s="239"/>
    </row>
    <row r="18" spans="1:8" ht="39">
      <c r="A18" s="849"/>
      <c r="B18" s="850"/>
      <c r="C18" s="850"/>
      <c r="D18" s="851"/>
      <c r="E18" s="243" t="s">
        <v>1246</v>
      </c>
      <c r="F18" s="335" t="str">
        <f>HYPERLINK("https://cencomalls.com/sites/cencomallscom/files/2026-04/MI%202025%20Cenco%20Malls%20SA.pdf","MI 2025 Cenco Malls, pp. 16-20, 27-30, 46, 49-53 y 92-94")</f>
        <v>MI 2025 Cenco Malls, pp. 16-20, 27-30, 46, 49-53 y 92-94</v>
      </c>
      <c r="G18" s="326" t="s">
        <v>1245</v>
      </c>
      <c r="H18" s="239"/>
    </row>
    <row r="19" spans="1:8" ht="26">
      <c r="A19" s="849"/>
      <c r="B19" s="850"/>
      <c r="C19" s="850"/>
      <c r="D19" s="851"/>
      <c r="E19" s="243" t="s">
        <v>1247</v>
      </c>
      <c r="F19" s="335" t="str">
        <f>HYPERLINK("https://cencomalls.com/sites/cencomallscom/files/2026-04/MI%202025%20Cenco%20Malls%20SA.pdf","MI 2025 Cenco Malls, pp. 2, 16-20 y 127-135")</f>
        <v>MI 2025 Cenco Malls, pp. 2, 16-20 y 127-135</v>
      </c>
      <c r="G19" s="326" t="s">
        <v>1248</v>
      </c>
      <c r="H19" s="239"/>
    </row>
    <row r="20" spans="1:8">
      <c r="A20" s="849"/>
      <c r="B20" s="850"/>
      <c r="C20" s="850"/>
      <c r="D20" s="851"/>
      <c r="E20" s="243" t="s">
        <v>1249</v>
      </c>
      <c r="F20" s="335" t="str">
        <f>HYPERLINK("https://cencomalls.com/sites/cencomallscom/files/2026-04/MI%202025%20Cenco%20Malls%20SA.pdf","MI 2025 Cenco Malls, pp. 21 y 43-45")</f>
        <v>MI 2025 Cenco Malls, pp. 21 y 43-45</v>
      </c>
      <c r="G20" s="326" t="s">
        <v>1250</v>
      </c>
      <c r="H20" s="239"/>
    </row>
    <row r="21" spans="1:8">
      <c r="A21" s="849"/>
      <c r="B21" s="850"/>
      <c r="C21" s="850"/>
      <c r="D21" s="851"/>
      <c r="E21" s="243" t="s">
        <v>1251</v>
      </c>
      <c r="F21" s="335" t="str">
        <f>HYPERLINK("https://cencomalls.com/sites/cencomallscom/files/2026-04/MI%202025%20Cenco%20Malls%20SA.pdf","MI 2025 Cenco Malls, pp. 21, 24-25, 71-72 y 117")</f>
        <v>MI 2025 Cenco Malls, pp. 21, 24-25, 71-72 y 117</v>
      </c>
      <c r="G21" s="326" t="s">
        <v>1250</v>
      </c>
      <c r="H21" s="239"/>
    </row>
    <row r="22" spans="1:8">
      <c r="A22" s="849"/>
      <c r="B22" s="850"/>
      <c r="C22" s="850"/>
      <c r="D22" s="851"/>
      <c r="E22" s="243" t="s">
        <v>1252</v>
      </c>
      <c r="F22" s="335" t="str">
        <f>HYPERLINK("https://cencomalls.com/sites/cencomallscom/files/2026-04/MI%202025%20Cenco%20Malls%20SA.pdf","MI 2025 Cenco Malls, pp. 36-39")</f>
        <v>MI 2025 Cenco Malls, pp. 36-39</v>
      </c>
      <c r="G22" s="326" t="s">
        <v>1241</v>
      </c>
      <c r="H22" s="239"/>
    </row>
    <row r="23" spans="1:8">
      <c r="A23" s="849"/>
      <c r="B23" s="850"/>
      <c r="C23" s="850"/>
      <c r="D23" s="851"/>
      <c r="E23" s="243" t="s">
        <v>1253</v>
      </c>
      <c r="F23" s="335" t="str">
        <f>HYPERLINK("https://cencomalls.com/sites/cencomallscom/files/2026-04/MI%202025%20Cenco%20Malls%20SA.pdf","MI 2025 Cenco Malls, p. 112")</f>
        <v>MI 2025 Cenco Malls, p. 112</v>
      </c>
      <c r="G23" s="326" t="s">
        <v>1241</v>
      </c>
      <c r="H23" s="239"/>
    </row>
    <row r="24" spans="1:8">
      <c r="A24" s="849"/>
      <c r="B24" s="850"/>
      <c r="C24" s="850"/>
      <c r="D24" s="851"/>
      <c r="E24" s="243" t="s">
        <v>1254</v>
      </c>
      <c r="F24" s="335" t="str">
        <f>HYPERLINK("https://cencomalls.com/sites/cencomallscom/files/2026-04/MI%202025%20Cenco%20Malls%20SA.pdf","MI 2025 Cenco Malls, pp. 40 y 47")</f>
        <v>MI 2025 Cenco Malls, pp. 40 y 47</v>
      </c>
      <c r="G24" s="326" t="s">
        <v>1241</v>
      </c>
      <c r="H24" s="239"/>
    </row>
    <row r="25" spans="1:8">
      <c r="A25" s="849"/>
      <c r="B25" s="850"/>
      <c r="C25" s="850"/>
      <c r="D25" s="851"/>
      <c r="E25" s="243" t="s">
        <v>1255</v>
      </c>
      <c r="F25" s="335" t="str">
        <f>HYPERLINK("https://cencomalls.com/sites/cencomallscom/files/2026-04/MI%202025%20Cenco%20Malls%20SA.pdf","MI 2025 Cenco Malls, pp. 40 y 47")</f>
        <v>MI 2025 Cenco Malls, pp. 40 y 47</v>
      </c>
      <c r="G25" s="326" t="s">
        <v>1241</v>
      </c>
      <c r="H25" s="239"/>
    </row>
    <row r="26" spans="1:8" ht="26">
      <c r="A26" s="849"/>
      <c r="B26" s="850"/>
      <c r="C26" s="850"/>
      <c r="D26" s="851"/>
      <c r="E26" s="243" t="s">
        <v>1256</v>
      </c>
      <c r="F26" s="335" t="str">
        <f>HYPERLINK("https://cencomalls.com/sites/cencomallscom/files/2026-04/MI%202025%20Cenco%20Malls%20SA.pdf","MI 2025 Cenco Malls, pp. 5-7, 10, 57-60 y 92-103")</f>
        <v>MI 2025 Cenco Malls, pp. 5-7, 10, 57-60 y 92-103</v>
      </c>
      <c r="G26" s="326" t="s">
        <v>1257</v>
      </c>
      <c r="H26" s="239"/>
    </row>
    <row r="27" spans="1:8" ht="26">
      <c r="A27" s="849"/>
      <c r="B27" s="850"/>
      <c r="C27" s="850"/>
      <c r="D27" s="851"/>
      <c r="E27" s="243" t="s">
        <v>1258</v>
      </c>
      <c r="F27" s="335" t="str">
        <f>HYPERLINK("https://cencomalls.com/sites/cencomallscom/files/2026-04/MI%202025%20Cenco%20Malls%20SA.pdf","MI 2025 Cenco Malls, pp. 10, 16-18, 24-26 y 48")</f>
        <v>MI 2025 Cenco Malls, pp. 10, 16-18, 24-26 y 48</v>
      </c>
      <c r="G27" s="326" t="s">
        <v>1259</v>
      </c>
      <c r="H27" s="239"/>
    </row>
    <row r="28" spans="1:8" ht="39">
      <c r="A28" s="849"/>
      <c r="B28" s="850"/>
      <c r="C28" s="850"/>
      <c r="D28" s="851"/>
      <c r="E28" s="243" t="s">
        <v>1260</v>
      </c>
      <c r="F28" s="335" t="str">
        <f>HYPERLINK("https://cencomalls.com/sites/cencomallscom/files/2026-04/MI%202025%20Cenco%20Malls%20SA.pdf","MI 2025 Cenco Malls, pp. 17-18, 24-26, 48 y 59")</f>
        <v>MI 2025 Cenco Malls, pp. 17-18, 24-26, 48 y 59</v>
      </c>
      <c r="G28" s="326" t="s">
        <v>1261</v>
      </c>
      <c r="H28" s="239"/>
    </row>
    <row r="29" spans="1:8" ht="26">
      <c r="A29" s="849"/>
      <c r="B29" s="850"/>
      <c r="C29" s="850"/>
      <c r="D29" s="851"/>
      <c r="E29" s="243" t="s">
        <v>1262</v>
      </c>
      <c r="F29" s="335" t="str">
        <f>HYPERLINK("https://cencomalls.com/sites/cencomallscom/files/2026-04/MI%202025%20Cenco%20Malls%20SA.pdf","MI 2025 Cenco Malls, pp. 19-25, 33-35, 48, 67-68, 86-87 y 92-103")</f>
        <v>MI 2025 Cenco Malls, pp. 19-25, 33-35, 48, 67-68, 86-87 y 92-103</v>
      </c>
      <c r="G29" s="326" t="s">
        <v>1263</v>
      </c>
      <c r="H29" s="239"/>
    </row>
    <row r="30" spans="1:8" ht="26">
      <c r="A30" s="849"/>
      <c r="B30" s="850"/>
      <c r="C30" s="850"/>
      <c r="D30" s="851"/>
      <c r="E30" s="243" t="s">
        <v>1264</v>
      </c>
      <c r="F30" s="335" t="str">
        <f>HYPERLINK("https://cencomalls.com/sites/cencomallscom/files/2026-04/MI%202025%20Cenco%20Malls%20SA.pdf","MI 2025 Cenco Malls, pp. 24-25, 71-72, 90-91 y 117")</f>
        <v>MI 2025 Cenco Malls, pp. 24-25, 71-72, 90-91 y 117</v>
      </c>
      <c r="G30" s="326" t="s">
        <v>1250</v>
      </c>
      <c r="H30" s="239"/>
    </row>
    <row r="31" spans="1:8" ht="26">
      <c r="A31" s="849"/>
      <c r="B31" s="850"/>
      <c r="C31" s="850"/>
      <c r="D31" s="851"/>
      <c r="E31" s="243" t="s">
        <v>1265</v>
      </c>
      <c r="F31" s="335" t="str">
        <f>HYPERLINK("https://cencomalls.com/sites/cencomallscom/files/2026-04/MI%202025%20Cenco%20Malls%20SA.pdf","MI 2025 Cenco Malls, pp. 21, 23-25, 71-72 y 117")</f>
        <v>MI 2025 Cenco Malls, pp. 21, 23-25, 71-72 y 117</v>
      </c>
      <c r="G31" s="326" t="s">
        <v>1266</v>
      </c>
      <c r="H31" s="239"/>
    </row>
    <row r="32" spans="1:8">
      <c r="A32" s="849"/>
      <c r="B32" s="850"/>
      <c r="C32" s="850"/>
      <c r="D32" s="851"/>
      <c r="E32" s="243" t="s">
        <v>1267</v>
      </c>
      <c r="F32" s="335" t="str">
        <f>HYPERLINK("https://cencomalls.com/sites/cencomallscom/files/2026-04/MI%202025%20Cenco%20Malls%20SA.pdf","MI 2025 Cenco Malls, pp. 90-91, 117 y 118")</f>
        <v>MI 2025 Cenco Malls, pp. 90-91, 117 y 118</v>
      </c>
      <c r="G32" s="326" t="s">
        <v>1268</v>
      </c>
      <c r="H32" s="239"/>
    </row>
    <row r="33" spans="1:8">
      <c r="A33" s="849"/>
      <c r="B33" s="850"/>
      <c r="C33" s="850"/>
      <c r="D33" s="851"/>
      <c r="E33" s="243" t="s">
        <v>1269</v>
      </c>
      <c r="F33" s="335" t="str">
        <f>HYPERLINK("https://cencomalls.com/sites/cencomallscom/files/2026-04/MI%202025%20Cenco%20Malls%20SA.pdf","MI 2025 Cenco Malls, p. 123")</f>
        <v>MI 2025 Cenco Malls, p. 123</v>
      </c>
      <c r="G33" s="326" t="s">
        <v>1270</v>
      </c>
      <c r="H33" s="239"/>
    </row>
    <row r="34" spans="1:8">
      <c r="A34" s="852"/>
      <c r="B34" s="853"/>
      <c r="C34" s="853"/>
      <c r="D34" s="854"/>
      <c r="E34" s="243" t="s">
        <v>1271</v>
      </c>
      <c r="F34" s="335" t="str">
        <f>HYPERLINK("https://cencomalls.com/sites/cencomallscom/files/2026-04/MI%202025%20Cenco%20Malls%20SA.pdf","MI 2025 Cenco Malls, pp. 24-25 y 86")</f>
        <v>MI 2025 Cenco Malls, pp. 24-25 y 86</v>
      </c>
      <c r="G34" s="326" t="s">
        <v>1237</v>
      </c>
      <c r="H34" s="239"/>
    </row>
    <row r="35" spans="1:8">
      <c r="A35" s="832" t="s">
        <v>1272</v>
      </c>
      <c r="B35" s="832"/>
      <c r="C35" s="832"/>
      <c r="D35" s="832"/>
      <c r="E35" s="244" t="s">
        <v>1273</v>
      </c>
      <c r="F35" s="335" t="str">
        <f>HYPERLINK("https://cencomalls.com/sites/cencomallscom/files/2026-04/MI%202025%20Cenco%20Malls%20SA.pdf","MI 2025 Cenco Malls, pp. 100-103")</f>
        <v>MI 2025 Cenco Malls, pp. 100-103</v>
      </c>
      <c r="G35" s="326" t="s">
        <v>1274</v>
      </c>
      <c r="H35" s="239"/>
    </row>
    <row r="36" spans="1:8">
      <c r="A36" s="832"/>
      <c r="B36" s="832"/>
      <c r="C36" s="832"/>
      <c r="D36" s="832"/>
      <c r="E36" s="244" t="s">
        <v>1275</v>
      </c>
      <c r="F36" s="335" t="str">
        <f>HYPERLINK("https://cencomalls.com/sites/cencomallscom/files/2026-04/MI%202025%20Cenco%20Malls%20SA.pdf","MI 2025 Cenco Malls, pp. 100-103")</f>
        <v>MI 2025 Cenco Malls, pp. 100-103</v>
      </c>
      <c r="G36" s="326" t="s">
        <v>1274</v>
      </c>
      <c r="H36" s="239"/>
    </row>
    <row r="37" spans="1:8">
      <c r="A37" s="832"/>
      <c r="B37" s="832"/>
      <c r="C37" s="832"/>
      <c r="D37" s="832"/>
      <c r="E37" s="244" t="s">
        <v>1276</v>
      </c>
      <c r="F37" s="335" t="str">
        <f>HYPERLINK("https://cencomalls.com/sites/cencomallscom/files/2026-04/MI%202025%20Cenco%20Malls%20SA.pdf","MI 2025 Cenco Malls, pp. 92-103")</f>
        <v>MI 2025 Cenco Malls, pp. 92-103</v>
      </c>
      <c r="G37" s="326" t="s">
        <v>1274</v>
      </c>
      <c r="H37" s="239"/>
    </row>
    <row r="38" spans="1:8" ht="26">
      <c r="A38" s="855" t="s">
        <v>1277</v>
      </c>
      <c r="B38" s="856"/>
      <c r="C38" s="856"/>
      <c r="D38" s="857"/>
      <c r="E38" s="244" t="s">
        <v>1278</v>
      </c>
      <c r="F38" s="335" t="str">
        <f>HYPERLINK("https://cencomalls.com/sites/cencomallscom/files/2026-04/MI%202025%20Cenco%20Malls%20SA.pdf","MI 2025 Cenco Malls, pp. 16-30, 49-53, 57-60, 67-70 y 92-103")</f>
        <v>MI 2025 Cenco Malls, pp. 16-30, 49-53, 57-60, 67-70 y 92-103</v>
      </c>
      <c r="G38" s="326" t="s">
        <v>1279</v>
      </c>
      <c r="H38" s="239"/>
    </row>
    <row r="39" spans="1:8">
      <c r="A39" s="858"/>
      <c r="B39" s="859"/>
      <c r="C39" s="859"/>
      <c r="D39" s="860"/>
      <c r="E39" s="243" t="s">
        <v>1280</v>
      </c>
      <c r="F39" s="335" t="str">
        <f>HYPERLINK("https://cencomalls.com/sites/cencomallscom/files/2026-04/MI%202025%20Cenco%20Malls%20SA.pdf","MI 2025 Cenco Malls, pp. 92-95")</f>
        <v>MI 2025 Cenco Malls, pp. 92-95</v>
      </c>
      <c r="G39" s="326" t="s">
        <v>1281</v>
      </c>
      <c r="H39" s="239"/>
    </row>
    <row r="40" spans="1:8">
      <c r="A40" s="858"/>
      <c r="B40" s="859"/>
      <c r="C40" s="859"/>
      <c r="D40" s="860"/>
      <c r="E40" s="243" t="s">
        <v>1282</v>
      </c>
      <c r="F40" s="335" t="str">
        <f>HYPERLINK("https://cencomalls.com/sites/cencomallscom/files/2026-04/MI%202025%20Cenco%20Malls%20SA.pdf","MI 2025 Cenco Malls, pp. 94-95")</f>
        <v>MI 2025 Cenco Malls, pp. 94-95</v>
      </c>
      <c r="G40" s="326" t="s">
        <v>1283</v>
      </c>
      <c r="H40" s="239"/>
    </row>
    <row r="41" spans="1:8">
      <c r="A41" s="858"/>
      <c r="B41" s="859"/>
      <c r="C41" s="859"/>
      <c r="D41" s="860"/>
      <c r="E41" s="243" t="s">
        <v>1284</v>
      </c>
      <c r="F41" s="335" t="str">
        <f>HYPERLINK("https://cencomalls.com/sites/cencomallscom/files/2026-04/MI%202025%20Cenco%20Malls%20SA.pdf","MI 2025 Cenco Malls, pp. 94-95")</f>
        <v>MI 2025 Cenco Malls, pp. 94-95</v>
      </c>
      <c r="G41" s="326" t="s">
        <v>1281</v>
      </c>
      <c r="H41" s="239"/>
    </row>
    <row r="42" spans="1:8">
      <c r="A42" s="858"/>
      <c r="B42" s="859"/>
      <c r="C42" s="859"/>
      <c r="D42" s="860"/>
      <c r="E42" s="243" t="s">
        <v>1285</v>
      </c>
      <c r="F42" s="335" t="str">
        <f>HYPERLINK("https://cencomalls.com/sites/cencomallscom/files/2026-04/MI%202025%20Cenco%20Malls%20SA.pdf","MI 2025 Cenco Malls, pp. 94-95")</f>
        <v>MI 2025 Cenco Malls, pp. 94-95</v>
      </c>
      <c r="G42" s="326" t="s">
        <v>1281</v>
      </c>
      <c r="H42" s="239"/>
    </row>
    <row r="43" spans="1:8">
      <c r="A43" s="858"/>
      <c r="B43" s="859"/>
      <c r="C43" s="859"/>
      <c r="D43" s="860"/>
      <c r="E43" s="243" t="s">
        <v>1286</v>
      </c>
      <c r="F43" s="335" t="str">
        <f>HYPERLINK("https://cencomalls.com/sites/cencomallscom/files/2026-04/MI%202025%20Cenco%20Malls%20SA.pdf","MI 2025 Cenco Malls, pp. 92-95")</f>
        <v>MI 2025 Cenco Malls, pp. 92-95</v>
      </c>
      <c r="G43" s="326" t="s">
        <v>1283</v>
      </c>
      <c r="H43" s="239"/>
    </row>
    <row r="44" spans="1:8">
      <c r="A44" s="832" t="s">
        <v>1287</v>
      </c>
      <c r="B44" s="832"/>
      <c r="C44" s="832"/>
      <c r="D44" s="832"/>
      <c r="E44" s="244" t="s">
        <v>1288</v>
      </c>
      <c r="F44" s="335" t="str">
        <f>HYPERLINK("https://cencomalls.com/sites/cencomallscom/files/2026-04/MI%202025%20Cenco%20Malls%20SA.pdf","MI 2025 Cenco Malls, pp. 94-95")</f>
        <v>MI 2025 Cenco Malls, pp. 94-95</v>
      </c>
      <c r="G44" s="326" t="s">
        <v>1289</v>
      </c>
      <c r="H44" s="239"/>
    </row>
    <row r="45" spans="1:8">
      <c r="A45" s="832"/>
      <c r="B45" s="832"/>
      <c r="C45" s="832"/>
      <c r="D45" s="832"/>
      <c r="E45" s="244" t="s">
        <v>1290</v>
      </c>
      <c r="F45" s="335" t="str">
        <f>HYPERLINK("https://cencomalls.com/sites/cencomallscom/files/2026-04/MI%202025%20Cenco%20Malls%20SA.pdf","MI 2025 Cenco Malls, pp. 92-94, 98-99 y 102")</f>
        <v>MI 2025 Cenco Malls, pp. 92-94, 98-99 y 102</v>
      </c>
      <c r="G45" s="326" t="s">
        <v>1289</v>
      </c>
      <c r="H45" s="239"/>
    </row>
    <row r="46" spans="1:8">
      <c r="A46" s="832"/>
      <c r="B46" s="832"/>
      <c r="C46" s="832"/>
      <c r="D46" s="832"/>
      <c r="E46" s="244" t="s">
        <v>1291</v>
      </c>
      <c r="F46" s="335" t="str">
        <f>HYPERLINK("https://cencomalls.com/sites/cencomallscom/files/2026-04/MI%202025%20Cenco%20Malls%20SA.pdf","MI 2025 Cenco Malls, pp. 99 y 106")</f>
        <v>MI 2025 Cenco Malls, pp. 99 y 106</v>
      </c>
      <c r="G46" s="326" t="s">
        <v>1283</v>
      </c>
      <c r="H46" s="239"/>
    </row>
    <row r="47" spans="1:8">
      <c r="A47" s="832"/>
      <c r="B47" s="832"/>
      <c r="C47" s="832"/>
      <c r="D47" s="832"/>
      <c r="E47" s="244" t="s">
        <v>1292</v>
      </c>
      <c r="F47" s="335" t="str">
        <f>HYPERLINK("https://cencomalls.com/sites/cencomallscom/files/2026-04/MI%202025%20Cenco%20Malls%20SA.pdf","MI 2025 Cenco Malls, pp. 92-94, 98-99 y 102")</f>
        <v>MI 2025 Cenco Malls, pp. 92-94, 98-99 y 102</v>
      </c>
      <c r="G47" s="326" t="s">
        <v>1289</v>
      </c>
      <c r="H47" s="239"/>
    </row>
    <row r="48" spans="1:8">
      <c r="A48" s="832"/>
      <c r="B48" s="832"/>
      <c r="C48" s="832"/>
      <c r="D48" s="832"/>
      <c r="E48" s="244" t="s">
        <v>1293</v>
      </c>
      <c r="F48" s="335" t="str">
        <f>HYPERLINK("https://cencomalls.com/sites/cencomallscom/files/2026-04/MI%202025%20Cenco%20Malls%20SA.pdf","MI 2025 Cenco Malls, pp. 94 y 99")</f>
        <v>MI 2025 Cenco Malls, pp. 94 y 99</v>
      </c>
      <c r="G48" s="326" t="s">
        <v>1289</v>
      </c>
      <c r="H48" s="239"/>
    </row>
    <row r="49" spans="1:8">
      <c r="A49" s="832"/>
      <c r="B49" s="832"/>
      <c r="C49" s="832"/>
      <c r="D49" s="832"/>
      <c r="E49" s="244" t="s">
        <v>1294</v>
      </c>
      <c r="F49" s="335" t="str">
        <f>HYPERLINK("https://cencomalls.com/sites/cencomallscom/files/2026-04/MI%202025%20Cenco%20Malls%20SA.pdf","MI 2025 Cenco Malls, pp. 94, 97, 99 y 104")</f>
        <v>MI 2025 Cenco Malls, pp. 94, 97, 99 y 104</v>
      </c>
      <c r="G49" s="326" t="s">
        <v>1289</v>
      </c>
      <c r="H49" s="239"/>
    </row>
    <row r="50" spans="1:8">
      <c r="A50" s="832"/>
      <c r="B50" s="832"/>
      <c r="C50" s="832"/>
      <c r="D50" s="832"/>
      <c r="E50" s="244" t="s">
        <v>1295</v>
      </c>
      <c r="F50" s="335" t="str">
        <f>HYPERLINK("https://cencomalls.com/sites/cencomallscom/files/2026-04/MI%202025%20Cenco%20Malls%20SA.pdf","MI 2025 Cenco Malls, pp. 94, 98-99 y 102")</f>
        <v>MI 2025 Cenco Malls, pp. 94, 98-99 y 102</v>
      </c>
      <c r="G50" s="326" t="s">
        <v>1283</v>
      </c>
      <c r="H50" s="239"/>
    </row>
    <row r="51" spans="1:8">
      <c r="A51" s="846" t="s">
        <v>1296</v>
      </c>
      <c r="B51" s="847"/>
      <c r="C51" s="847"/>
      <c r="D51" s="848"/>
      <c r="E51" s="244" t="s">
        <v>1297</v>
      </c>
      <c r="F51" s="335" t="str">
        <f>HYPERLINK("https://cencomalls.com/sites/cencomallscom/files/2026-04/MI%202025%20Cenco%20Malls%20SA.pdf","MI 2025 Cenco Malls, pp. 18-19, 94, 96")</f>
        <v>MI 2025 Cenco Malls, pp. 18-19, 94, 96</v>
      </c>
      <c r="G51" s="326" t="s">
        <v>1298</v>
      </c>
      <c r="H51" s="239"/>
    </row>
    <row r="52" spans="1:8" ht="26">
      <c r="A52" s="849"/>
      <c r="B52" s="850"/>
      <c r="C52" s="850"/>
      <c r="D52" s="851"/>
      <c r="E52" s="244" t="s">
        <v>1299</v>
      </c>
      <c r="F52" s="335" t="str">
        <f>HYPERLINK("https://cencomalls.com/sites/cencomallscom/files/2026-04/MI%202025%20Cenco%20Malls%20SA.pdf","MI 2025 Cenco Malls, pp. 92-94, 97 y 104")</f>
        <v>MI 2025 Cenco Malls, pp. 92-94, 97 y 104</v>
      </c>
      <c r="G52" s="326" t="s">
        <v>1300</v>
      </c>
      <c r="H52" s="239"/>
    </row>
    <row r="53" spans="1:8">
      <c r="A53" s="849"/>
      <c r="B53" s="850"/>
      <c r="C53" s="850"/>
      <c r="D53" s="851"/>
      <c r="E53" s="244" t="s">
        <v>1301</v>
      </c>
      <c r="F53" s="335" t="str">
        <f>HYPERLINK("https://cencomalls.com/sites/cencomallscom/files/2026-04/MI%202025%20Cenco%20Malls%20SA.pdf","MI 2025 Cenco Malls, pp. 97 y 104")</f>
        <v>MI 2025 Cenco Malls, pp. 97 y 104</v>
      </c>
      <c r="G53" s="326" t="s">
        <v>1300</v>
      </c>
      <c r="H53" s="239"/>
    </row>
    <row r="54" spans="1:8">
      <c r="A54" s="849"/>
      <c r="B54" s="850"/>
      <c r="C54" s="850"/>
      <c r="D54" s="851"/>
      <c r="E54" s="244" t="s">
        <v>1302</v>
      </c>
      <c r="F54" s="335" t="str">
        <f>HYPERLINK("https://cencomalls.com/sites/cencomallscom/files/2026-04/MI%202025%20Cenco%20Malls%20SA.pdf","MI 2025 Cenco Malls, pp. 104 y 106")</f>
        <v>MI 2025 Cenco Malls, pp. 104 y 106</v>
      </c>
      <c r="G54" s="326" t="s">
        <v>1300</v>
      </c>
      <c r="H54" s="239"/>
    </row>
    <row r="55" spans="1:8">
      <c r="A55" s="852"/>
      <c r="B55" s="853"/>
      <c r="C55" s="853"/>
      <c r="D55" s="854"/>
      <c r="E55" s="244" t="s">
        <v>1303</v>
      </c>
      <c r="F55" s="335" t="str">
        <f>HYPERLINK("https://cencomalls.com/sites/cencomallscom/files/2026-04/MI%202025%20Cenco%20Malls%20SA.pdf","MI 2025 Cenco Malls, p. 104")</f>
        <v>MI 2025 Cenco Malls, p. 104</v>
      </c>
      <c r="G55" s="326" t="s">
        <v>1300</v>
      </c>
      <c r="H55" s="239"/>
    </row>
    <row r="56" spans="1:8">
      <c r="A56" s="832" t="s">
        <v>1304</v>
      </c>
      <c r="B56" s="832"/>
      <c r="C56" s="832"/>
      <c r="D56" s="832"/>
      <c r="E56" s="244" t="s">
        <v>1305</v>
      </c>
      <c r="F56" s="335" t="str">
        <f>HYPERLINK("https://cencomalls.com/sites/cencomallscom/files/2026-04/MI%202025%20Cenco%20Malls%20SA.pdf","MI 2025 Cenco Malls, pp. 97, 102 y 104")</f>
        <v>MI 2025 Cenco Malls, pp. 97, 102 y 104</v>
      </c>
      <c r="G56" s="326" t="s">
        <v>1283</v>
      </c>
      <c r="H56" s="239"/>
    </row>
    <row r="57" spans="1:8" ht="26">
      <c r="A57" s="832"/>
      <c r="B57" s="832"/>
      <c r="C57" s="832"/>
      <c r="D57" s="832"/>
      <c r="E57" s="244" t="s">
        <v>1306</v>
      </c>
      <c r="F57" s="335" t="str">
        <f>HYPERLINK("https://cencomalls.com/sites/cencomallscom/files/2026-04/MI%202025%20Cenco%20Malls%20SA.pdf","MI 2025 Cenco Malls, pp. 9, 60 y 109")</f>
        <v>MI 2025 Cenco Malls, pp. 9, 60 y 109</v>
      </c>
      <c r="G57" s="326" t="s">
        <v>1307</v>
      </c>
      <c r="H57" s="239"/>
    </row>
    <row r="58" spans="1:8" ht="26">
      <c r="A58" s="832"/>
      <c r="B58" s="832"/>
      <c r="C58" s="832"/>
      <c r="D58" s="832"/>
      <c r="E58" s="244" t="s">
        <v>1308</v>
      </c>
      <c r="F58" s="335" t="str">
        <f>HYPERLINK("https://cencomalls.com/sites/cencomallscom/files/2026-04/MI%202025%20Cenco%20Malls%20SA.pdf","MI 2025 Cenco Malls, pp. 49-56, 99 y 106")</f>
        <v>MI 2025 Cenco Malls, pp. 49-56, 99 y 106</v>
      </c>
      <c r="G58" s="326" t="s">
        <v>1283</v>
      </c>
      <c r="H58" s="239"/>
    </row>
    <row r="59" spans="1:8" ht="26">
      <c r="A59" s="832" t="s">
        <v>1309</v>
      </c>
      <c r="B59" s="832"/>
      <c r="C59" s="832"/>
      <c r="D59" s="832"/>
      <c r="E59" s="244" t="s">
        <v>1310</v>
      </c>
      <c r="F59" s="327" t="s">
        <v>1311</v>
      </c>
      <c r="G59" s="326" t="s">
        <v>1237</v>
      </c>
      <c r="H59" s="239"/>
    </row>
    <row r="60" spans="1:8" ht="26">
      <c r="A60" s="832"/>
      <c r="B60" s="832"/>
      <c r="C60" s="832"/>
      <c r="D60" s="832"/>
      <c r="E60" s="244" t="s">
        <v>1312</v>
      </c>
      <c r="F60" s="335" t="str">
        <f>HYPERLINK("https://cencomalls.com/sites/cencomallscom/files/2026-04/MI%202025%20Cenco%20Malls%20SA.pdf","MI 2025 Cenco Malls, pp. 65-66e")</f>
        <v>MI 2025 Cenco Malls, pp. 65-66e</v>
      </c>
      <c r="G60" s="326" t="s">
        <v>1283</v>
      </c>
      <c r="H60" s="239"/>
    </row>
    <row r="61" spans="1:8">
      <c r="A61" s="832" t="s">
        <v>1313</v>
      </c>
      <c r="B61" s="832"/>
      <c r="C61" s="832"/>
      <c r="D61" s="832"/>
      <c r="E61" s="244" t="s">
        <v>1314</v>
      </c>
      <c r="F61" s="335" t="str">
        <f>HYPERLINK("https://cencomalls.com/sites/cencomallscom/files/2026-04/MI%202025%20Cenco%20Malls%20SA.pdf","MI 2025 Cenco Malls, pp. 46, 61 y 119-122")</f>
        <v>MI 2025 Cenco Malls, pp. 46, 61 y 119-122</v>
      </c>
      <c r="G61" s="326" t="s">
        <v>1270</v>
      </c>
      <c r="H61" s="239"/>
    </row>
    <row r="62" spans="1:8">
      <c r="A62" s="832"/>
      <c r="B62" s="832"/>
      <c r="C62" s="832"/>
      <c r="D62" s="832"/>
      <c r="E62" s="244" t="s">
        <v>1315</v>
      </c>
      <c r="F62" s="335" t="str">
        <f>HYPERLINK("https://cencomalls.com/sites/cencomallscom/files/2026-04/MI%202025%20Cenco%20Malls%20SA.pdf","MI 2025 Cenco Malls, pp. 60, 94-95 y 115")</f>
        <v>MI 2025 Cenco Malls, pp. 60, 94-95 y 115</v>
      </c>
      <c r="G62" s="326" t="s">
        <v>1270</v>
      </c>
      <c r="H62" s="239"/>
    </row>
    <row r="63" spans="1:8">
      <c r="A63" s="832" t="s">
        <v>1316</v>
      </c>
      <c r="B63" s="832"/>
      <c r="C63" s="832"/>
      <c r="D63" s="832"/>
      <c r="E63" s="244" t="s">
        <v>1317</v>
      </c>
      <c r="F63" s="335" t="str">
        <f>HYPERLINK("https://cencomalls.com/sites/cencomallscom/files/2026-04/MI%202025%20Cenco%20Malls%20SA.pdf","MI 2025 Cenco Malls, pp. 94-95, 102-103, 115 y 116")</f>
        <v>MI 2025 Cenco Malls, pp. 94-95, 102-103, 115 y 116</v>
      </c>
      <c r="G63" s="326" t="s">
        <v>1235</v>
      </c>
      <c r="H63" s="239"/>
    </row>
    <row r="64" spans="1:8" ht="26">
      <c r="A64" s="832" t="s">
        <v>1318</v>
      </c>
      <c r="B64" s="832"/>
      <c r="C64" s="832"/>
      <c r="D64" s="832"/>
      <c r="E64" s="244" t="s">
        <v>1319</v>
      </c>
      <c r="F64" s="335" t="str">
        <f>HYPERLINK("https://cencomalls.com/sites/cencomallscom/files/2026-04/MI%202025%20Cenco%20Malls%20SA.pdf","MI 2025 Cenco Malls, pp. 87-89")</f>
        <v>MI 2025 Cenco Malls, pp. 87-89</v>
      </c>
      <c r="G64" s="326" t="s">
        <v>1250</v>
      </c>
      <c r="H64" s="239"/>
    </row>
    <row r="65" spans="1:8" ht="26">
      <c r="A65" s="832"/>
      <c r="B65" s="832"/>
      <c r="C65" s="832"/>
      <c r="D65" s="832"/>
      <c r="E65" s="244" t="s">
        <v>1320</v>
      </c>
      <c r="F65" s="335" t="str">
        <f>HYPERLINK("https://cencomalls.com/sites/cencomallscom/files/2026-04/MI%202025%20Cenco%20Malls%20SA.pdf","MI 2025 Cenco Malls, pp. 21-23, 49-53 y 90-91")</f>
        <v>MI 2025 Cenco Malls, pp. 21-23, 49-53 y 90-91</v>
      </c>
      <c r="G65" s="326" t="s">
        <v>1250</v>
      </c>
      <c r="H65" s="239"/>
    </row>
    <row r="66" spans="1:8">
      <c r="A66" s="832"/>
      <c r="B66" s="832"/>
      <c r="C66" s="832"/>
      <c r="D66" s="832"/>
      <c r="E66" s="244" t="s">
        <v>1321</v>
      </c>
      <c r="F66" s="335" t="str">
        <f>HYPERLINK("https://cencomalls.com/sites/cencomallscom/files/2026-04/MI%202025%20Cenco%20Malls%20SA.pdf","MI 2025 Cenco Malls, pp. 23, 78, 91 y 117")</f>
        <v>MI 2025 Cenco Malls, pp. 23, 78, 91 y 117</v>
      </c>
      <c r="G66" s="326" t="s">
        <v>1250</v>
      </c>
      <c r="H66" s="239"/>
    </row>
    <row r="67" spans="1:8" ht="26">
      <c r="A67" s="832" t="s">
        <v>1322</v>
      </c>
      <c r="B67" s="832"/>
      <c r="C67" s="832"/>
      <c r="D67" s="832"/>
      <c r="E67" s="244" t="s">
        <v>1323</v>
      </c>
      <c r="F67" s="335" t="str">
        <f>HYPERLINK("https://cencomalls.com/sites/cencomallscom/files/2026-04/MI%202025%20Cenco%20Malls%20SA.pdf","MI 2025 Cenco Malls, pp. 90-91 y 117")</f>
        <v>MI 2025 Cenco Malls, pp. 90-91 y 117</v>
      </c>
      <c r="G67" s="326" t="s">
        <v>1250</v>
      </c>
      <c r="H67" s="239"/>
    </row>
    <row r="68" spans="1:8">
      <c r="A68" s="832" t="s">
        <v>1324</v>
      </c>
      <c r="B68" s="832"/>
      <c r="C68" s="832"/>
      <c r="D68" s="832"/>
      <c r="E68" s="244" t="s">
        <v>1325</v>
      </c>
      <c r="F68" s="335" t="str">
        <f>HYPERLINK("https://cencomalls.com/sites/cencomallscom/files/2026-04/MI%202025%20Cenco%20Malls%20SA.pdf","MI 2025 Cenco Malls, pp. 22 y 90-91")</f>
        <v>MI 2025 Cenco Malls, pp. 22 y 90-91</v>
      </c>
      <c r="G68" s="326" t="s">
        <v>1326</v>
      </c>
      <c r="H68" s="239"/>
    </row>
    <row r="69" spans="1:8">
      <c r="A69" s="832"/>
      <c r="B69" s="832"/>
      <c r="C69" s="832"/>
      <c r="D69" s="832"/>
      <c r="E69" s="244" t="s">
        <v>1327</v>
      </c>
      <c r="F69" s="327" t="s">
        <v>1311</v>
      </c>
      <c r="G69" s="326" t="s">
        <v>1326</v>
      </c>
      <c r="H69" s="239"/>
    </row>
    <row r="70" spans="1:8">
      <c r="A70" s="832" t="s">
        <v>1328</v>
      </c>
      <c r="B70" s="832"/>
      <c r="C70" s="832"/>
      <c r="D70" s="832"/>
      <c r="E70" s="244" t="s">
        <v>1329</v>
      </c>
      <c r="F70" s="327" t="s">
        <v>1311</v>
      </c>
      <c r="G70" s="326" t="s">
        <v>1330</v>
      </c>
      <c r="H70" s="239"/>
    </row>
    <row r="71" spans="1:8">
      <c r="A71" s="832"/>
      <c r="B71" s="832"/>
      <c r="C71" s="832"/>
      <c r="D71" s="832"/>
      <c r="E71" s="244" t="s">
        <v>1331</v>
      </c>
      <c r="F71" s="335" t="str">
        <f>HYPERLINK("https://cencomalls.com/sites/cencomallscom/files/2026-04/MI%202025%20Cenco%20Malls%20SA.pdf","MI 2025 Cenco Malls, pp. 98 y 102")</f>
        <v>MI 2025 Cenco Malls, pp. 98 y 102</v>
      </c>
      <c r="G71" s="326" t="s">
        <v>1330</v>
      </c>
      <c r="H71" s="239"/>
    </row>
    <row r="72" spans="1:8">
      <c r="A72" s="832"/>
      <c r="B72" s="832"/>
      <c r="C72" s="832"/>
      <c r="D72" s="832"/>
      <c r="E72" s="244" t="s">
        <v>1332</v>
      </c>
      <c r="F72" s="335" t="str">
        <f>HYPERLINK("https://cencomalls.com/sites/cencomallscom/files/2026-04/MI%202025%20Cenco%20Malls%20SA.pdf","MI 2025 Cenco Malls, pp. 98 y 102")</f>
        <v>MI 2025 Cenco Malls, pp. 98 y 102</v>
      </c>
      <c r="G72" s="326" t="s">
        <v>1330</v>
      </c>
      <c r="H72" s="239"/>
    </row>
    <row r="73" spans="1:8">
      <c r="A73" s="832" t="s">
        <v>1333</v>
      </c>
      <c r="B73" s="832"/>
      <c r="C73" s="832"/>
      <c r="D73" s="832"/>
      <c r="E73" s="244" t="s">
        <v>1334</v>
      </c>
      <c r="F73" s="335" t="str">
        <f>HYPERLINK("https://cencomalls.com/sites/cencomallscom/files/2026-04/MI%202025%20Cenco%20Malls%20SA.pdf","MI 2025 Cenco Malls, pp. 97 y 104")</f>
        <v>MI 2025 Cenco Malls, pp. 97 y 104</v>
      </c>
      <c r="G73" s="326" t="s">
        <v>1300</v>
      </c>
      <c r="H73" s="239"/>
    </row>
    <row r="74" spans="1:8">
      <c r="A74" s="832"/>
      <c r="B74" s="832"/>
      <c r="C74" s="832"/>
      <c r="D74" s="832"/>
      <c r="E74" s="244" t="s">
        <v>1335</v>
      </c>
      <c r="F74" s="335" t="str">
        <f>HYPERLINK("https://cencomalls.com/sites/cencomallscom/files/2026-04/MI%202025%20Cenco%20Malls%20SA.pdf","MI 2025 Cenco Malls, pp. 104 y 106")</f>
        <v>MI 2025 Cenco Malls, pp. 104 y 106</v>
      </c>
      <c r="G74" s="326" t="s">
        <v>1300</v>
      </c>
      <c r="H74" s="239"/>
    </row>
    <row r="75" spans="1:8">
      <c r="A75" s="832"/>
      <c r="B75" s="832"/>
      <c r="C75" s="832"/>
      <c r="D75" s="832"/>
      <c r="E75" s="244" t="s">
        <v>1336</v>
      </c>
      <c r="F75" s="335" t="str">
        <f>HYPERLINK("https://cencomalls.com/sites/cencomallscom/files/2026-04/MI%202025%20Cenco%20Malls%20SA.pdf","MI 2025 Cenco Malls, p. 104")</f>
        <v>MI 2025 Cenco Malls, p. 104</v>
      </c>
      <c r="G75" s="326" t="s">
        <v>1300</v>
      </c>
      <c r="H75" s="239"/>
    </row>
    <row r="76" spans="1:8">
      <c r="A76" s="832"/>
      <c r="B76" s="832"/>
      <c r="C76" s="832"/>
      <c r="D76" s="832"/>
      <c r="E76" s="244" t="s">
        <v>1337</v>
      </c>
      <c r="F76" s="335" t="str">
        <f>HYPERLINK("https://cencomalls.com/sites/cencomallscom/files/2026-04/MI%202025%20Cenco%20Malls%20SA.pdf","MI 2025 Cenco Malls, pp. 96-97")</f>
        <v>MI 2025 Cenco Malls, pp. 96-97</v>
      </c>
      <c r="G76" s="326" t="s">
        <v>1300</v>
      </c>
      <c r="H76" s="239"/>
    </row>
    <row r="77" spans="1:8" ht="26">
      <c r="A77" s="832"/>
      <c r="B77" s="832"/>
      <c r="C77" s="832"/>
      <c r="D77" s="832"/>
      <c r="E77" s="244" t="s">
        <v>1338</v>
      </c>
      <c r="F77" s="335" t="str">
        <f>HYPERLINK("https://cencomalls.com/sites/cencomallscom/files/2026-04/MI%202025%20Cenco%20Malls%20SA.pdf","MI 2025 Cenco Malls, pp. 97, 104 y 106")</f>
        <v>MI 2025 Cenco Malls, pp. 97, 104 y 106</v>
      </c>
      <c r="G77" s="326" t="s">
        <v>1339</v>
      </c>
      <c r="H77" s="239"/>
    </row>
    <row r="78" spans="1:8">
      <c r="A78" s="832" t="s">
        <v>1340</v>
      </c>
      <c r="B78" s="832"/>
      <c r="C78" s="832"/>
      <c r="D78" s="832"/>
      <c r="E78" s="244" t="s">
        <v>1341</v>
      </c>
      <c r="F78" s="335" t="str">
        <f>HYPERLINK("https://cencomalls.com/sites/cencomallscom/files/2026-04/MI%202025%20Cenco%20Malls%20SA.pdf","MI 2025 Cenco Malls, pp. 94-96 y 105")</f>
        <v>MI 2025 Cenco Malls, pp. 94-96 y 105</v>
      </c>
      <c r="G78" s="326" t="s">
        <v>1342</v>
      </c>
      <c r="H78" s="239"/>
    </row>
    <row r="79" spans="1:8" ht="26">
      <c r="A79" s="832"/>
      <c r="B79" s="832"/>
      <c r="C79" s="832"/>
      <c r="D79" s="832"/>
      <c r="E79" s="244" t="s">
        <v>1343</v>
      </c>
      <c r="F79" s="335" t="str">
        <f>HYPERLINK("https://cencomalls.com/sites/cencomallscom/files/2026-04/MI%202025%20Cenco%20Malls%20SA.pdf","MI 2025 Cenco Malls, pp. 94-96 y 105")</f>
        <v>MI 2025 Cenco Malls, pp. 94-96 y 105</v>
      </c>
      <c r="G79" s="326" t="s">
        <v>1342</v>
      </c>
      <c r="H79" s="239"/>
    </row>
    <row r="80" spans="1:8">
      <c r="A80" s="832"/>
      <c r="B80" s="832"/>
      <c r="C80" s="832"/>
      <c r="D80" s="832"/>
      <c r="E80" s="244" t="s">
        <v>1344</v>
      </c>
      <c r="F80" s="327" t="s">
        <v>1311</v>
      </c>
      <c r="G80" s="326" t="s">
        <v>1342</v>
      </c>
      <c r="H80" s="239"/>
    </row>
    <row r="81" spans="1:8">
      <c r="A81" s="832"/>
      <c r="B81" s="832"/>
      <c r="C81" s="832"/>
      <c r="D81" s="832"/>
      <c r="E81" s="244" t="s">
        <v>1345</v>
      </c>
      <c r="F81" s="327" t="s">
        <v>1311</v>
      </c>
      <c r="G81" s="326" t="s">
        <v>1342</v>
      </c>
      <c r="H81" s="239"/>
    </row>
    <row r="82" spans="1:8">
      <c r="A82" s="832"/>
      <c r="B82" s="832"/>
      <c r="C82" s="832"/>
      <c r="D82" s="832"/>
      <c r="E82" s="244" t="s">
        <v>1346</v>
      </c>
      <c r="F82" s="327" t="s">
        <v>1311</v>
      </c>
      <c r="G82" s="326" t="s">
        <v>1342</v>
      </c>
      <c r="H82" s="239"/>
    </row>
    <row r="83" spans="1:8">
      <c r="A83" s="832" t="s">
        <v>1347</v>
      </c>
      <c r="B83" s="832"/>
      <c r="C83" s="832"/>
      <c r="D83" s="832"/>
      <c r="E83" s="244" t="s">
        <v>1348</v>
      </c>
      <c r="F83" s="327" t="s">
        <v>1311</v>
      </c>
      <c r="G83" s="326" t="s">
        <v>1289</v>
      </c>
      <c r="H83" s="239"/>
    </row>
    <row r="84" spans="1:8">
      <c r="A84" s="832"/>
      <c r="B84" s="832"/>
      <c r="C84" s="832"/>
      <c r="D84" s="832"/>
      <c r="E84" s="244" t="s">
        <v>1349</v>
      </c>
      <c r="F84" s="327" t="s">
        <v>1311</v>
      </c>
      <c r="G84" s="326" t="s">
        <v>1289</v>
      </c>
      <c r="H84" s="239"/>
    </row>
    <row r="85" spans="1:8">
      <c r="A85" s="832"/>
      <c r="B85" s="832"/>
      <c r="C85" s="832"/>
      <c r="D85" s="832"/>
      <c r="E85" s="244" t="s">
        <v>1350</v>
      </c>
      <c r="F85" s="327" t="s">
        <v>1311</v>
      </c>
      <c r="G85" s="326" t="s">
        <v>1289</v>
      </c>
      <c r="H85" s="239"/>
    </row>
    <row r="86" spans="1:8">
      <c r="A86" s="832"/>
      <c r="B86" s="832"/>
      <c r="C86" s="832"/>
      <c r="D86" s="832"/>
      <c r="E86" s="244" t="s">
        <v>1351</v>
      </c>
      <c r="F86" s="327" t="s">
        <v>1311</v>
      </c>
      <c r="G86" s="326" t="s">
        <v>1289</v>
      </c>
      <c r="H86" s="239"/>
    </row>
    <row r="87" spans="1:8" ht="26">
      <c r="A87" s="831" t="s">
        <v>1352</v>
      </c>
      <c r="B87" s="831"/>
      <c r="C87" s="831"/>
      <c r="D87" s="831"/>
      <c r="E87" s="245" t="s">
        <v>1353</v>
      </c>
      <c r="F87" s="335" t="s">
        <v>1354</v>
      </c>
      <c r="G87" s="326" t="s">
        <v>1355</v>
      </c>
      <c r="H87" s="239"/>
    </row>
    <row r="88" spans="1:8" ht="26">
      <c r="A88" s="831"/>
      <c r="B88" s="831"/>
      <c r="C88" s="831"/>
      <c r="D88" s="831"/>
      <c r="E88" s="245" t="s">
        <v>1356</v>
      </c>
      <c r="F88" s="335" t="s">
        <v>1354</v>
      </c>
      <c r="G88" s="326" t="s">
        <v>1355</v>
      </c>
      <c r="H88" s="239"/>
    </row>
    <row r="89" spans="1:8">
      <c r="A89" s="831"/>
      <c r="B89" s="831"/>
      <c r="C89" s="831"/>
      <c r="D89" s="831"/>
      <c r="E89" s="245" t="s">
        <v>1357</v>
      </c>
      <c r="F89" s="327" t="s">
        <v>1311</v>
      </c>
      <c r="G89" s="326" t="s">
        <v>1355</v>
      </c>
      <c r="H89" s="239"/>
    </row>
    <row r="90" spans="1:8">
      <c r="A90" s="831"/>
      <c r="B90" s="831"/>
      <c r="C90" s="831"/>
      <c r="D90" s="831"/>
      <c r="E90" s="245" t="s">
        <v>1358</v>
      </c>
      <c r="F90" s="335" t="s">
        <v>1354</v>
      </c>
      <c r="G90" s="326" t="s">
        <v>1355</v>
      </c>
      <c r="H90" s="239"/>
    </row>
    <row r="91" spans="1:8">
      <c r="A91" s="831"/>
      <c r="B91" s="831"/>
      <c r="C91" s="831"/>
      <c r="D91" s="831"/>
      <c r="E91" s="245" t="s">
        <v>1359</v>
      </c>
      <c r="F91" s="327" t="s">
        <v>1311</v>
      </c>
      <c r="G91" s="326" t="s">
        <v>1355</v>
      </c>
      <c r="H91" s="239"/>
    </row>
    <row r="92" spans="1:8" ht="26">
      <c r="A92" s="831" t="s">
        <v>1360</v>
      </c>
      <c r="B92" s="831"/>
      <c r="C92" s="831"/>
      <c r="D92" s="831"/>
      <c r="E92" s="245" t="s">
        <v>1361</v>
      </c>
      <c r="F92" s="327" t="s">
        <v>1311</v>
      </c>
      <c r="G92" s="326" t="s">
        <v>1235</v>
      </c>
      <c r="H92" s="239"/>
    </row>
    <row r="93" spans="1:8" ht="26">
      <c r="A93" s="831"/>
      <c r="B93" s="831"/>
      <c r="C93" s="831"/>
      <c r="D93" s="831"/>
      <c r="E93" s="245" t="s">
        <v>1362</v>
      </c>
      <c r="F93" s="327" t="s">
        <v>1311</v>
      </c>
      <c r="G93" s="326" t="s">
        <v>1235</v>
      </c>
      <c r="H93" s="239"/>
    </row>
    <row r="94" spans="1:8">
      <c r="A94" s="831" t="s">
        <v>1363</v>
      </c>
      <c r="B94" s="831"/>
      <c r="C94" s="831"/>
      <c r="D94" s="831"/>
      <c r="E94" s="245" t="s">
        <v>1364</v>
      </c>
      <c r="F94" s="327" t="s">
        <v>1311</v>
      </c>
      <c r="G94" s="326" t="s">
        <v>1365</v>
      </c>
      <c r="H94" s="239"/>
    </row>
    <row r="95" spans="1:8" ht="39">
      <c r="A95" s="831"/>
      <c r="B95" s="831"/>
      <c r="C95" s="831"/>
      <c r="D95" s="831"/>
      <c r="E95" s="245" t="s">
        <v>1366</v>
      </c>
      <c r="F95" s="335" t="s">
        <v>1367</v>
      </c>
      <c r="G95" s="326" t="s">
        <v>1365</v>
      </c>
      <c r="H95" s="239"/>
    </row>
    <row r="96" spans="1:8">
      <c r="A96" s="831"/>
      <c r="B96" s="831"/>
      <c r="C96" s="831"/>
      <c r="D96" s="831"/>
      <c r="E96" s="245" t="s">
        <v>1368</v>
      </c>
      <c r="F96" s="335" t="s">
        <v>1369</v>
      </c>
      <c r="G96" s="326" t="s">
        <v>1365</v>
      </c>
      <c r="H96" s="239"/>
    </row>
    <row r="97" spans="1:8">
      <c r="A97" s="831" t="s">
        <v>1370</v>
      </c>
      <c r="B97" s="831"/>
      <c r="C97" s="831"/>
      <c r="D97" s="831"/>
      <c r="E97" s="245" t="s">
        <v>1371</v>
      </c>
      <c r="F97" s="335" t="s">
        <v>1372</v>
      </c>
      <c r="G97" s="326" t="s">
        <v>1239</v>
      </c>
      <c r="H97" s="239"/>
    </row>
    <row r="98" spans="1:8" ht="26">
      <c r="A98" s="831"/>
      <c r="B98" s="831"/>
      <c r="C98" s="831"/>
      <c r="D98" s="831"/>
      <c r="E98" s="245" t="s">
        <v>1373</v>
      </c>
      <c r="F98" s="335" t="s">
        <v>1372</v>
      </c>
      <c r="G98" s="326" t="s">
        <v>1239</v>
      </c>
      <c r="H98" s="239"/>
    </row>
    <row r="99" spans="1:8">
      <c r="A99" s="831"/>
      <c r="B99" s="831"/>
      <c r="C99" s="831"/>
      <c r="D99" s="831"/>
      <c r="E99" s="245" t="s">
        <v>1374</v>
      </c>
      <c r="F99" s="335" t="s">
        <v>1375</v>
      </c>
      <c r="G99" s="326" t="s">
        <v>1239</v>
      </c>
      <c r="H99" s="239"/>
    </row>
    <row r="100" spans="1:8" ht="26">
      <c r="A100" s="831"/>
      <c r="B100" s="831"/>
      <c r="C100" s="831"/>
      <c r="D100" s="831"/>
      <c r="E100" s="245" t="s">
        <v>1376</v>
      </c>
      <c r="F100" s="335" t="s">
        <v>1375</v>
      </c>
      <c r="G100" s="326" t="s">
        <v>1239</v>
      </c>
      <c r="H100" s="239"/>
    </row>
    <row r="101" spans="1:8" ht="26">
      <c r="A101" s="831"/>
      <c r="B101" s="831"/>
      <c r="C101" s="831"/>
      <c r="D101" s="831"/>
      <c r="E101" s="245" t="s">
        <v>1377</v>
      </c>
      <c r="F101" s="335" t="s">
        <v>1378</v>
      </c>
      <c r="G101" s="326" t="s">
        <v>1239</v>
      </c>
      <c r="H101" s="239"/>
    </row>
    <row r="102" spans="1:8">
      <c r="A102" s="831"/>
      <c r="B102" s="831"/>
      <c r="C102" s="831"/>
      <c r="D102" s="831"/>
      <c r="E102" s="245" t="s">
        <v>1379</v>
      </c>
      <c r="F102" s="335" t="s">
        <v>1380</v>
      </c>
      <c r="G102" s="326" t="s">
        <v>1239</v>
      </c>
      <c r="H102" s="239"/>
    </row>
    <row r="103" spans="1:8" ht="39">
      <c r="A103" s="831"/>
      <c r="B103" s="831"/>
      <c r="C103" s="831"/>
      <c r="D103" s="831"/>
      <c r="E103" s="245" t="s">
        <v>1381</v>
      </c>
      <c r="F103" s="335" t="s">
        <v>1382</v>
      </c>
      <c r="G103" s="326" t="s">
        <v>1239</v>
      </c>
      <c r="H103" s="239"/>
    </row>
    <row r="104" spans="1:8" ht="26">
      <c r="A104" s="831"/>
      <c r="B104" s="831"/>
      <c r="C104" s="831"/>
      <c r="D104" s="831"/>
      <c r="E104" s="245" t="s">
        <v>1383</v>
      </c>
      <c r="F104" s="335" t="s">
        <v>1384</v>
      </c>
      <c r="G104" s="326" t="s">
        <v>1239</v>
      </c>
      <c r="H104" s="239"/>
    </row>
    <row r="105" spans="1:8">
      <c r="A105" s="831"/>
      <c r="B105" s="831"/>
      <c r="C105" s="831"/>
      <c r="D105" s="831"/>
      <c r="E105" s="245" t="s">
        <v>1385</v>
      </c>
      <c r="F105" s="335" t="s">
        <v>1386</v>
      </c>
      <c r="G105" s="326" t="s">
        <v>1239</v>
      </c>
      <c r="H105" s="239"/>
    </row>
    <row r="106" spans="1:8">
      <c r="A106" s="831"/>
      <c r="B106" s="831"/>
      <c r="C106" s="831"/>
      <c r="D106" s="831"/>
      <c r="E106" s="245" t="s">
        <v>1387</v>
      </c>
      <c r="F106" s="335" t="s">
        <v>1388</v>
      </c>
      <c r="G106" s="326" t="s">
        <v>1239</v>
      </c>
      <c r="H106" s="239"/>
    </row>
    <row r="107" spans="1:8">
      <c r="A107" s="831" t="s">
        <v>1389</v>
      </c>
      <c r="B107" s="831"/>
      <c r="C107" s="831"/>
      <c r="D107" s="831"/>
      <c r="E107" s="245" t="s">
        <v>1390</v>
      </c>
      <c r="F107" s="335" t="s">
        <v>1391</v>
      </c>
      <c r="G107" s="326" t="s">
        <v>1365</v>
      </c>
      <c r="H107" s="239"/>
    </row>
    <row r="108" spans="1:8" ht="26">
      <c r="A108" s="831"/>
      <c r="B108" s="831"/>
      <c r="C108" s="831"/>
      <c r="D108" s="831"/>
      <c r="E108" s="245" t="s">
        <v>1392</v>
      </c>
      <c r="F108" s="335" t="s">
        <v>1393</v>
      </c>
      <c r="G108" s="326" t="s">
        <v>1365</v>
      </c>
      <c r="H108" s="239"/>
    </row>
    <row r="109" spans="1:8" ht="26">
      <c r="A109" s="831"/>
      <c r="B109" s="831"/>
      <c r="C109" s="831"/>
      <c r="D109" s="831"/>
      <c r="E109" s="245" t="s">
        <v>1394</v>
      </c>
      <c r="F109" s="335" t="s">
        <v>1395</v>
      </c>
      <c r="G109" s="326" t="s">
        <v>1365</v>
      </c>
      <c r="H109" s="239"/>
    </row>
    <row r="110" spans="1:8">
      <c r="A110" s="831" t="s">
        <v>1396</v>
      </c>
      <c r="B110" s="831"/>
      <c r="C110" s="831"/>
      <c r="D110" s="831"/>
      <c r="E110" s="245" t="s">
        <v>1397</v>
      </c>
      <c r="F110" s="335" t="s">
        <v>1398</v>
      </c>
      <c r="G110" s="326" t="s">
        <v>1399</v>
      </c>
      <c r="H110" s="239"/>
    </row>
    <row r="111" spans="1:8" ht="26">
      <c r="A111" s="831"/>
      <c r="B111" s="831"/>
      <c r="C111" s="831"/>
      <c r="D111" s="831"/>
      <c r="E111" s="245" t="s">
        <v>1400</v>
      </c>
      <c r="F111" s="335" t="s">
        <v>1401</v>
      </c>
      <c r="G111" s="326" t="s">
        <v>1237</v>
      </c>
      <c r="H111" s="239"/>
    </row>
    <row r="112" spans="1:8">
      <c r="A112" s="831" t="s">
        <v>1402</v>
      </c>
      <c r="B112" s="831"/>
      <c r="C112" s="831"/>
      <c r="D112" s="831"/>
      <c r="E112" s="245" t="s">
        <v>1403</v>
      </c>
      <c r="F112" s="335" t="s">
        <v>1404</v>
      </c>
      <c r="G112" s="326" t="s">
        <v>1237</v>
      </c>
      <c r="H112" s="239"/>
    </row>
    <row r="113" spans="1:8" ht="39">
      <c r="A113" s="831" t="s">
        <v>1405</v>
      </c>
      <c r="B113" s="831"/>
      <c r="C113" s="831"/>
      <c r="D113" s="831"/>
      <c r="E113" s="245" t="s">
        <v>1406</v>
      </c>
      <c r="F113" s="335" t="s">
        <v>1407</v>
      </c>
      <c r="G113" s="326" t="s">
        <v>1408</v>
      </c>
      <c r="H113" s="239"/>
    </row>
    <row r="114" spans="1:8" ht="26">
      <c r="A114" s="831" t="s">
        <v>1409</v>
      </c>
      <c r="B114" s="831"/>
      <c r="C114" s="831"/>
      <c r="D114" s="831"/>
      <c r="E114" s="245" t="s">
        <v>1410</v>
      </c>
      <c r="F114" s="335" t="s">
        <v>1407</v>
      </c>
      <c r="G114" s="326" t="s">
        <v>1408</v>
      </c>
      <c r="H114" s="239"/>
    </row>
    <row r="115" spans="1:8" ht="26">
      <c r="A115" s="831" t="s">
        <v>1411</v>
      </c>
      <c r="B115" s="831"/>
      <c r="C115" s="831"/>
      <c r="D115" s="831"/>
      <c r="E115" s="245" t="s">
        <v>1412</v>
      </c>
      <c r="F115" s="335" t="s">
        <v>1407</v>
      </c>
      <c r="G115" s="326" t="s">
        <v>1408</v>
      </c>
      <c r="H115" s="239"/>
    </row>
    <row r="116" spans="1:8" ht="26">
      <c r="A116" s="831" t="s">
        <v>1413</v>
      </c>
      <c r="B116" s="831"/>
      <c r="C116" s="831"/>
      <c r="D116" s="831"/>
      <c r="E116" s="245" t="s">
        <v>1414</v>
      </c>
      <c r="F116" s="335" t="s">
        <v>1415</v>
      </c>
      <c r="G116" s="326" t="s">
        <v>1416</v>
      </c>
      <c r="H116" s="239"/>
    </row>
    <row r="117" spans="1:8" ht="26">
      <c r="A117" s="831" t="s">
        <v>1417</v>
      </c>
      <c r="B117" s="831"/>
      <c r="C117" s="831"/>
      <c r="D117" s="831"/>
      <c r="E117" s="245" t="s">
        <v>1418</v>
      </c>
      <c r="F117" s="335" t="s">
        <v>1419</v>
      </c>
      <c r="G117" s="326" t="s">
        <v>1270</v>
      </c>
      <c r="H117" s="239"/>
    </row>
    <row r="118" spans="1:8" ht="26">
      <c r="A118" s="831"/>
      <c r="B118" s="831"/>
      <c r="C118" s="831"/>
      <c r="D118" s="831"/>
      <c r="E118" s="245" t="s">
        <v>1420</v>
      </c>
      <c r="F118" s="335" t="s">
        <v>1421</v>
      </c>
      <c r="G118" s="326" t="s">
        <v>1270</v>
      </c>
      <c r="H118" s="239"/>
    </row>
    <row r="119" spans="1:8" ht="26">
      <c r="A119" s="831" t="s">
        <v>1422</v>
      </c>
      <c r="B119" s="831"/>
      <c r="C119" s="831"/>
      <c r="D119" s="831"/>
      <c r="E119" s="245" t="s">
        <v>1423</v>
      </c>
      <c r="F119" s="335" t="s">
        <v>1424</v>
      </c>
      <c r="G119" s="326" t="s">
        <v>1235</v>
      </c>
      <c r="H119" s="239"/>
    </row>
    <row r="120" spans="1:8" ht="26">
      <c r="A120" s="831"/>
      <c r="B120" s="831"/>
      <c r="C120" s="831"/>
      <c r="D120" s="831"/>
      <c r="E120" s="245" t="s">
        <v>1425</v>
      </c>
      <c r="F120" s="335" t="s">
        <v>1424</v>
      </c>
      <c r="G120" s="326" t="s">
        <v>1235</v>
      </c>
      <c r="H120" s="239"/>
    </row>
    <row r="121" spans="1:8">
      <c r="A121" s="831" t="s">
        <v>1426</v>
      </c>
      <c r="B121" s="831"/>
      <c r="C121" s="831"/>
      <c r="D121" s="831"/>
      <c r="E121" s="245" t="s">
        <v>1427</v>
      </c>
      <c r="F121" s="335" t="s">
        <v>1428</v>
      </c>
      <c r="G121" s="326" t="s">
        <v>1268</v>
      </c>
      <c r="H121" s="239"/>
    </row>
    <row r="122" spans="1:8" ht="26">
      <c r="A122" s="831" t="s">
        <v>1429</v>
      </c>
      <c r="B122" s="831"/>
      <c r="C122" s="831"/>
      <c r="D122" s="831"/>
      <c r="E122" s="245" t="s">
        <v>1430</v>
      </c>
      <c r="F122" s="335" t="s">
        <v>1431</v>
      </c>
      <c r="G122" s="326" t="s">
        <v>1432</v>
      </c>
      <c r="H122" s="239"/>
    </row>
    <row r="123" spans="1:8" ht="26">
      <c r="A123" s="831"/>
      <c r="B123" s="831"/>
      <c r="C123" s="831"/>
      <c r="D123" s="831"/>
      <c r="E123" s="245" t="s">
        <v>1433</v>
      </c>
      <c r="F123" s="335" t="s">
        <v>1434</v>
      </c>
      <c r="G123" s="326" t="s">
        <v>1435</v>
      </c>
      <c r="H123" s="239"/>
    </row>
    <row r="124" spans="1:8" ht="26">
      <c r="A124" s="831" t="s">
        <v>1436</v>
      </c>
      <c r="B124" s="831"/>
      <c r="C124" s="831"/>
      <c r="D124" s="831"/>
      <c r="E124" s="245" t="s">
        <v>1437</v>
      </c>
      <c r="F124" s="335" t="s">
        <v>1438</v>
      </c>
      <c r="G124" s="326" t="s">
        <v>1283</v>
      </c>
      <c r="H124" s="239"/>
    </row>
    <row r="125" spans="1:8" ht="26">
      <c r="A125" s="831"/>
      <c r="B125" s="831"/>
      <c r="C125" s="831"/>
      <c r="D125" s="831"/>
      <c r="E125" s="245" t="s">
        <v>1439</v>
      </c>
      <c r="F125" s="327" t="s">
        <v>1311</v>
      </c>
      <c r="G125" s="326" t="s">
        <v>1435</v>
      </c>
      <c r="H125" s="239"/>
    </row>
    <row r="126" spans="1:8" ht="26">
      <c r="A126" s="831"/>
      <c r="B126" s="831"/>
      <c r="C126" s="831"/>
      <c r="D126" s="831"/>
      <c r="E126" s="245" t="s">
        <v>1440</v>
      </c>
      <c r="F126" s="335" t="s">
        <v>1441</v>
      </c>
      <c r="G126" s="326" t="s">
        <v>1435</v>
      </c>
      <c r="H126" s="239"/>
    </row>
    <row r="127" spans="1:8" ht="26">
      <c r="A127" s="831" t="s">
        <v>1442</v>
      </c>
      <c r="B127" s="831"/>
      <c r="C127" s="831"/>
      <c r="D127" s="831"/>
      <c r="E127" s="245" t="s">
        <v>1443</v>
      </c>
      <c r="F127" s="335" t="s">
        <v>1444</v>
      </c>
      <c r="G127" s="326" t="s">
        <v>1445</v>
      </c>
      <c r="H127" s="239"/>
    </row>
    <row r="128" spans="1:8">
      <c r="A128" s="246"/>
      <c r="B128" s="241" t="s">
        <v>262</v>
      </c>
      <c r="C128" s="241" t="s">
        <v>262</v>
      </c>
      <c r="D128" s="241" t="s">
        <v>262</v>
      </c>
      <c r="E128" s="241" t="s">
        <v>262</v>
      </c>
      <c r="F128" s="241" t="s">
        <v>262</v>
      </c>
      <c r="G128" s="239"/>
      <c r="H128" s="239"/>
    </row>
    <row r="129" spans="1:8">
      <c r="A129" s="830" t="s">
        <v>1446</v>
      </c>
      <c r="B129" s="830"/>
      <c r="C129" s="830"/>
      <c r="D129" s="830"/>
      <c r="E129" s="830"/>
      <c r="F129" s="830"/>
      <c r="G129" s="239"/>
      <c r="H129" s="239"/>
    </row>
    <row r="130" spans="1:8">
      <c r="A130" s="830" t="s">
        <v>1447</v>
      </c>
      <c r="B130" s="830"/>
      <c r="C130" s="830"/>
      <c r="D130" s="830"/>
      <c r="E130" s="830"/>
      <c r="F130" s="830"/>
      <c r="G130" s="239"/>
      <c r="H130" s="239"/>
    </row>
    <row r="131" spans="1:8">
      <c r="A131" s="239"/>
      <c r="B131" s="239"/>
      <c r="C131" s="239"/>
      <c r="D131" s="239"/>
      <c r="E131" s="239"/>
      <c r="F131" s="239"/>
      <c r="G131" s="239"/>
      <c r="H131" s="239"/>
    </row>
  </sheetData>
  <sheetProtection sheet="1" objects="1" scenarios="1"/>
  <autoFilter ref="A5:G130" xr:uid="{931C18E5-EA63-4C1A-A0F7-9402978DE6EE}">
    <filterColumn colId="0" showButton="0"/>
    <filterColumn colId="1" showButton="0"/>
    <filterColumn colId="2" showButton="0"/>
  </autoFilter>
  <mergeCells count="41">
    <mergeCell ref="A56:D58"/>
    <mergeCell ref="A1:F1"/>
    <mergeCell ref="A2:C2"/>
    <mergeCell ref="D2:F2"/>
    <mergeCell ref="A3:C3"/>
    <mergeCell ref="D3:F3"/>
    <mergeCell ref="A5:D5"/>
    <mergeCell ref="A6:D34"/>
    <mergeCell ref="A35:D37"/>
    <mergeCell ref="A38:D43"/>
    <mergeCell ref="A44:D50"/>
    <mergeCell ref="A51:D55"/>
    <mergeCell ref="A87:D91"/>
    <mergeCell ref="A59:D60"/>
    <mergeCell ref="A61:D62"/>
    <mergeCell ref="A63:D63"/>
    <mergeCell ref="A64:D66"/>
    <mergeCell ref="A67:D67"/>
    <mergeCell ref="A68:D69"/>
    <mergeCell ref="A70:D72"/>
    <mergeCell ref="A73:D77"/>
    <mergeCell ref="A78:D82"/>
    <mergeCell ref="A83:D86"/>
    <mergeCell ref="A112:D112"/>
    <mergeCell ref="A113:D113"/>
    <mergeCell ref="A114:D114"/>
    <mergeCell ref="A115:D115"/>
    <mergeCell ref="A116:D116"/>
    <mergeCell ref="A92:D93"/>
    <mergeCell ref="A94:D96"/>
    <mergeCell ref="A97:D106"/>
    <mergeCell ref="A107:D109"/>
    <mergeCell ref="A110:D111"/>
    <mergeCell ref="A129:F129"/>
    <mergeCell ref="A130:F130"/>
    <mergeCell ref="A117:D118"/>
    <mergeCell ref="A119:D120"/>
    <mergeCell ref="A121:D121"/>
    <mergeCell ref="A122:D123"/>
    <mergeCell ref="A124:D126"/>
    <mergeCell ref="A127:D127"/>
  </mergeCells>
  <hyperlinks>
    <hyperlink ref="F87" r:id="rId1" xr:uid="{B132F129-7CDB-43AF-944C-4F77C83EAC92}"/>
    <hyperlink ref="F88" r:id="rId2" xr:uid="{C40A4999-BA6D-4CE5-B3EA-391BC7285F24}"/>
    <hyperlink ref="F90" r:id="rId3" xr:uid="{2002C286-F10C-4FA7-89B5-9E027E091FDE}"/>
    <hyperlink ref="F95" r:id="rId4" xr:uid="{9D3801A5-ED0C-4CA5-A830-6186280670BC}"/>
    <hyperlink ref="F96" r:id="rId5" xr:uid="{671799B9-2BBF-4E06-8BD4-A19CFAA3C849}"/>
    <hyperlink ref="F97" r:id="rId6" xr:uid="{5B812528-B203-4FA9-AAAD-5B31FF5259C0}"/>
    <hyperlink ref="F98" r:id="rId7" xr:uid="{D69BE5D3-64D4-45AC-86D5-EF3FE5C977A5}"/>
    <hyperlink ref="F99" r:id="rId8" xr:uid="{AF9584D7-A6A2-4D59-BB00-85B8DB0274DD}"/>
    <hyperlink ref="F100" r:id="rId9" xr:uid="{6750B23F-FBEB-4787-8A1F-1CE4EC063F5B}"/>
    <hyperlink ref="F101" r:id="rId10" xr:uid="{E46A6DBB-8BA2-4A78-8AB2-FD6F8410766F}"/>
    <hyperlink ref="F102" r:id="rId11" xr:uid="{49369832-167F-44E9-A051-F7580E04B44D}"/>
    <hyperlink ref="F103" r:id="rId12" xr:uid="{FB7A9FE3-C189-401E-81EA-FCBA1F6B9F96}"/>
    <hyperlink ref="F104" r:id="rId13" display="MI 2025 Cenco Malls, pp. 67-69; cobertura cuantitativa informada para empleados propios" xr:uid="{FE0E0BFA-564C-43FF-AC00-895EAE047B5F}"/>
    <hyperlink ref="F105" r:id="rId14" xr:uid="{9FA62A40-2498-4B40-8118-BD1411FFF13F}"/>
    <hyperlink ref="F106" r:id="rId15" xr:uid="{3279F22D-A83D-4EA1-A492-41A1B48C0A30}"/>
    <hyperlink ref="F107" r:id="rId16" xr:uid="{2E527257-9122-43FB-924F-368D839D8B7D}"/>
    <hyperlink ref="F108" r:id="rId17" display="MI 2025 Cenco Malls, pp. 78-79; programas de asistencia para transición laboral no identificados expresamente" xr:uid="{E83287E7-EFA0-4A24-A4A7-E74E8051D60C}"/>
    <hyperlink ref="F109" r:id="rId18" xr:uid="{C0975C65-D1E8-4401-A516-94DDF75234E1}"/>
    <hyperlink ref="F110" r:id="rId19" xr:uid="{3656E15F-C613-42A6-8779-C08A112F0C4F}"/>
    <hyperlink ref="F111" r:id="rId20" xr:uid="{3E777FE1-FC15-4FC2-A100-EDC08A629845}"/>
    <hyperlink ref="F112" r:id="rId21" xr:uid="{DC75154D-8F44-46E9-BE47-E7D4FFB33509}"/>
    <hyperlink ref="F113" r:id="rId22" display="MI 2025 Cenco Malls, pp. 24 y 86; riesgos específicos por operación/proveedor no identificados" xr:uid="{6308ECF9-3F6B-4930-8745-5232679CD784}"/>
    <hyperlink ref="F114" r:id="rId23" display="MI 2025 Cenco Malls, pp. 24 y 86; riesgos significativos específicos no identificados" xr:uid="{92A7D5E6-790F-4F7E-9733-C8B25ABE99EA}"/>
    <hyperlink ref="F115" r:id="rId24" display="MI 2025 Cenco Malls, pp. 24 y 86; riesgos significativos específicos no identificados" xr:uid="{0508295D-1D67-4270-9526-A3EF37C579A0}"/>
    <hyperlink ref="F116" r:id="rId25" display="MI 2025 Cenco Malls, pp. 24 y 68; capacitación específica en DD.HH. para personal de seguridad no identificada" xr:uid="{80C80DA9-5A20-4F1B-82F3-37FD69121AEE}"/>
    <hyperlink ref="F117" r:id="rId26" xr:uid="{18BB95E4-B509-424D-87AC-E0DFDCAF40A8}"/>
    <hyperlink ref="F118" r:id="rId27" display="MI 2025 Cenco Malls, pp. 94-95 y 100-103; impactos negativos significativos por operación no identificados expresamente" xr:uid="{8B50CC89-CE61-4C7A-AEFF-96EA75F6F1D7}"/>
    <hyperlink ref="F119" r:id="rId28" display="MI 2025 Cenco Malls, pp. 86-87; no se identifica número o porcentaje de nuevos proveedores evaluados con criterios sociales" xr:uid="{5D70102F-B7E7-4F6D-A529-41B2CDB08582}"/>
    <hyperlink ref="F120" r:id="rId29" display="MI 2025 Cenco Malls, pp. 86-87; impactos sociales negativos específicos no identificados" xr:uid="{80B20153-0577-42D4-A0CD-B880EC8A469A}"/>
    <hyperlink ref="F121" r:id="rId30" xr:uid="{93E617C3-80D7-474E-B2D7-43531F6C0079}"/>
    <hyperlink ref="F122" r:id="rId31" xr:uid="{4BFB5E03-AE4A-44EB-BC62-F1CCC3C33691}"/>
    <hyperlink ref="F123" r:id="rId32" display="MI 2025 Cenco Malls, p. 90; incidentes de salud y seguridad de clientes no desagregados expresamente bajo formato GRI 416-2" xr:uid="{DF577286-B7D8-47E4-B7E4-9094442233B9}"/>
    <hyperlink ref="F124" r:id="rId33" display="MI 2025 Cenco Malls, pp. 81-84 y 116; requisitos de etiquetado GRI no identificados expresamente" xr:uid="{5AA56CD4-4932-4936-8107-FB96962D0C03}"/>
    <hyperlink ref="F126" r:id="rId34" display="MI 2025 Cenco Malls, pp. 90 y 116; desglose GRI 417-3 no identificado expresamente" xr:uid="{28FED476-DC32-4FB4-A215-0CE228239991}"/>
    <hyperlink ref="F127" r:id="rId35" xr:uid="{2903D759-DBF3-49BC-A460-72CBE55EB96D}"/>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5B68-9FAD-4037-B5AA-4F2B36121882}">
  <dimension ref="B1:J121"/>
  <sheetViews>
    <sheetView showGridLines="0" workbookViewId="0">
      <selection activeCell="L9" sqref="L9"/>
    </sheetView>
  </sheetViews>
  <sheetFormatPr baseColWidth="10" defaultColWidth="11" defaultRowHeight="16"/>
  <cols>
    <col min="1" max="1" width="3" customWidth="1"/>
    <col min="2" max="10" width="11.58203125" customWidth="1"/>
    <col min="11" max="11" width="3" customWidth="1"/>
  </cols>
  <sheetData>
    <row r="1" spans="2:10" ht="30" customHeight="1">
      <c r="B1" s="590" t="s">
        <v>1474</v>
      </c>
      <c r="C1" s="590"/>
      <c r="D1" s="590"/>
      <c r="E1" s="590"/>
      <c r="F1" s="590"/>
      <c r="G1" s="590"/>
      <c r="H1" s="590"/>
      <c r="I1" s="590"/>
      <c r="J1" s="590"/>
    </row>
    <row r="2" spans="2:10" ht="24" customHeight="1">
      <c r="B2" s="591"/>
      <c r="C2" s="591"/>
      <c r="D2" s="591"/>
      <c r="E2" s="591"/>
      <c r="F2" s="591"/>
      <c r="G2" s="591"/>
      <c r="H2" s="591"/>
      <c r="I2" s="591"/>
      <c r="J2" s="591"/>
    </row>
    <row r="3" spans="2:10" ht="17.5" customHeight="1">
      <c r="B3" s="592" t="s">
        <v>1449</v>
      </c>
      <c r="C3" s="592"/>
      <c r="D3" s="592"/>
      <c r="E3" s="592"/>
      <c r="F3" s="592"/>
      <c r="G3" s="592"/>
      <c r="H3" s="592"/>
      <c r="I3" s="592"/>
      <c r="J3" s="592"/>
    </row>
    <row r="4" spans="2:10" ht="37.5" customHeight="1">
      <c r="B4" s="581" t="e" vm="1">
        <v>#VALUE!</v>
      </c>
      <c r="C4" s="582"/>
      <c r="D4" s="582"/>
      <c r="E4" s="582"/>
      <c r="F4" s="582"/>
      <c r="G4" s="582"/>
      <c r="H4" s="582"/>
      <c r="I4" s="582"/>
      <c r="J4" s="583"/>
    </row>
    <row r="5" spans="2:10" ht="37.5" customHeight="1">
      <c r="B5" s="584"/>
      <c r="C5" s="585"/>
      <c r="D5" s="585"/>
      <c r="E5" s="585"/>
      <c r="F5" s="585"/>
      <c r="G5" s="585"/>
      <c r="H5" s="585"/>
      <c r="I5" s="585"/>
      <c r="J5" s="586"/>
    </row>
    <row r="6" spans="2:10" ht="37.5" customHeight="1">
      <c r="B6" s="584"/>
      <c r="C6" s="585"/>
      <c r="D6" s="585"/>
      <c r="E6" s="585"/>
      <c r="F6" s="585"/>
      <c r="G6" s="585"/>
      <c r="H6" s="585"/>
      <c r="I6" s="585"/>
      <c r="J6" s="586"/>
    </row>
    <row r="7" spans="2:10" ht="37.5" customHeight="1">
      <c r="B7" s="584"/>
      <c r="C7" s="585"/>
      <c r="D7" s="585"/>
      <c r="E7" s="585"/>
      <c r="F7" s="585"/>
      <c r="G7" s="585"/>
      <c r="H7" s="585"/>
      <c r="I7" s="585"/>
      <c r="J7" s="586"/>
    </row>
    <row r="8" spans="2:10" ht="37.5" customHeight="1">
      <c r="B8" s="584"/>
      <c r="C8" s="585"/>
      <c r="D8" s="585"/>
      <c r="E8" s="585"/>
      <c r="F8" s="585"/>
      <c r="G8" s="585"/>
      <c r="H8" s="585"/>
      <c r="I8" s="585"/>
      <c r="J8" s="586"/>
    </row>
    <row r="9" spans="2:10" ht="37.5" customHeight="1">
      <c r="B9" s="584"/>
      <c r="C9" s="585"/>
      <c r="D9" s="585"/>
      <c r="E9" s="585"/>
      <c r="F9" s="585"/>
      <c r="G9" s="585"/>
      <c r="H9" s="585"/>
      <c r="I9" s="585"/>
      <c r="J9" s="586"/>
    </row>
    <row r="10" spans="2:10" ht="37.5" customHeight="1">
      <c r="B10" s="584"/>
      <c r="C10" s="585"/>
      <c r="D10" s="585"/>
      <c r="E10" s="585"/>
      <c r="F10" s="585"/>
      <c r="G10" s="585"/>
      <c r="H10" s="585"/>
      <c r="I10" s="585"/>
      <c r="J10" s="586"/>
    </row>
    <row r="11" spans="2:10" ht="37.5" customHeight="1">
      <c r="B11" s="584"/>
      <c r="C11" s="585"/>
      <c r="D11" s="585"/>
      <c r="E11" s="585"/>
      <c r="F11" s="585"/>
      <c r="G11" s="585"/>
      <c r="H11" s="585"/>
      <c r="I11" s="585"/>
      <c r="J11" s="586"/>
    </row>
    <row r="12" spans="2:10" ht="37.5" customHeight="1">
      <c r="B12" s="584"/>
      <c r="C12" s="585"/>
      <c r="D12" s="585"/>
      <c r="E12" s="585"/>
      <c r="F12" s="585"/>
      <c r="G12" s="585"/>
      <c r="H12" s="585"/>
      <c r="I12" s="585"/>
      <c r="J12" s="586"/>
    </row>
    <row r="13" spans="2:10" ht="37.5" customHeight="1">
      <c r="B13" s="587"/>
      <c r="C13" s="588"/>
      <c r="D13" s="588"/>
      <c r="E13" s="588"/>
      <c r="F13" s="588"/>
      <c r="G13" s="588"/>
      <c r="H13" s="588"/>
      <c r="I13" s="588"/>
      <c r="J13" s="589"/>
    </row>
    <row r="15" spans="2:10" ht="17.5" customHeight="1">
      <c r="B15" s="592" t="s">
        <v>1450</v>
      </c>
      <c r="C15" s="592"/>
      <c r="D15" s="592"/>
      <c r="E15" s="592"/>
      <c r="F15" s="592"/>
      <c r="G15" s="592"/>
      <c r="H15" s="592"/>
      <c r="I15" s="592"/>
      <c r="J15" s="592"/>
    </row>
    <row r="16" spans="2:10" ht="37.5" customHeight="1">
      <c r="B16" s="581" t="e" vm="2">
        <v>#VALUE!</v>
      </c>
      <c r="C16" s="582"/>
      <c r="D16" s="582"/>
      <c r="E16" s="582"/>
      <c r="F16" s="582"/>
      <c r="G16" s="582"/>
      <c r="H16" s="582"/>
      <c r="I16" s="582"/>
      <c r="J16" s="583"/>
    </row>
    <row r="17" spans="2:10" ht="37.5" customHeight="1">
      <c r="B17" s="584"/>
      <c r="C17" s="585"/>
      <c r="D17" s="585"/>
      <c r="E17" s="585"/>
      <c r="F17" s="585"/>
      <c r="G17" s="585"/>
      <c r="H17" s="585"/>
      <c r="I17" s="585"/>
      <c r="J17" s="586"/>
    </row>
    <row r="18" spans="2:10" ht="37.5" customHeight="1">
      <c r="B18" s="584"/>
      <c r="C18" s="585"/>
      <c r="D18" s="585"/>
      <c r="E18" s="585"/>
      <c r="F18" s="585"/>
      <c r="G18" s="585"/>
      <c r="H18" s="585"/>
      <c r="I18" s="585"/>
      <c r="J18" s="586"/>
    </row>
    <row r="19" spans="2:10" ht="37.5" customHeight="1">
      <c r="B19" s="584"/>
      <c r="C19" s="585"/>
      <c r="D19" s="585"/>
      <c r="E19" s="585"/>
      <c r="F19" s="585"/>
      <c r="G19" s="585"/>
      <c r="H19" s="585"/>
      <c r="I19" s="585"/>
      <c r="J19" s="586"/>
    </row>
    <row r="20" spans="2:10" ht="37.5" customHeight="1">
      <c r="B20" s="584"/>
      <c r="C20" s="585"/>
      <c r="D20" s="585"/>
      <c r="E20" s="585"/>
      <c r="F20" s="585"/>
      <c r="G20" s="585"/>
      <c r="H20" s="585"/>
      <c r="I20" s="585"/>
      <c r="J20" s="586"/>
    </row>
    <row r="21" spans="2:10" ht="37.5" customHeight="1">
      <c r="B21" s="584"/>
      <c r="C21" s="585"/>
      <c r="D21" s="585"/>
      <c r="E21" s="585"/>
      <c r="F21" s="585"/>
      <c r="G21" s="585"/>
      <c r="H21" s="585"/>
      <c r="I21" s="585"/>
      <c r="J21" s="586"/>
    </row>
    <row r="22" spans="2:10" ht="37.5" customHeight="1">
      <c r="B22" s="584"/>
      <c r="C22" s="585"/>
      <c r="D22" s="585"/>
      <c r="E22" s="585"/>
      <c r="F22" s="585"/>
      <c r="G22" s="585"/>
      <c r="H22" s="585"/>
      <c r="I22" s="585"/>
      <c r="J22" s="586"/>
    </row>
    <row r="23" spans="2:10" ht="37.5" customHeight="1">
      <c r="B23" s="584"/>
      <c r="C23" s="585"/>
      <c r="D23" s="585"/>
      <c r="E23" s="585"/>
      <c r="F23" s="585"/>
      <c r="G23" s="585"/>
      <c r="H23" s="585"/>
      <c r="I23" s="585"/>
      <c r="J23" s="586"/>
    </row>
    <row r="24" spans="2:10" ht="37.5" customHeight="1">
      <c r="B24" s="584"/>
      <c r="C24" s="585"/>
      <c r="D24" s="585"/>
      <c r="E24" s="585"/>
      <c r="F24" s="585"/>
      <c r="G24" s="585"/>
      <c r="H24" s="585"/>
      <c r="I24" s="585"/>
      <c r="J24" s="586"/>
    </row>
    <row r="25" spans="2:10" ht="37.5" customHeight="1">
      <c r="B25" s="587"/>
      <c r="C25" s="588"/>
      <c r="D25" s="588"/>
      <c r="E25" s="588"/>
      <c r="F25" s="588"/>
      <c r="G25" s="588"/>
      <c r="H25" s="588"/>
      <c r="I25" s="588"/>
      <c r="J25" s="589"/>
    </row>
    <row r="27" spans="2:10" ht="17.5" customHeight="1">
      <c r="B27" s="592" t="s">
        <v>1451</v>
      </c>
      <c r="C27" s="592"/>
      <c r="D27" s="592"/>
      <c r="E27" s="592"/>
      <c r="F27" s="592"/>
      <c r="G27" s="592"/>
      <c r="H27" s="592"/>
      <c r="I27" s="592"/>
      <c r="J27" s="592"/>
    </row>
    <row r="28" spans="2:10" ht="37.5" customHeight="1">
      <c r="B28" s="581" t="e" vm="3">
        <v>#VALUE!</v>
      </c>
      <c r="C28" s="582"/>
      <c r="D28" s="582"/>
      <c r="E28" s="582"/>
      <c r="F28" s="582"/>
      <c r="G28" s="582"/>
      <c r="H28" s="582"/>
      <c r="I28" s="582"/>
      <c r="J28" s="583"/>
    </row>
    <row r="29" spans="2:10" ht="37.5" customHeight="1">
      <c r="B29" s="584"/>
      <c r="C29" s="585"/>
      <c r="D29" s="585"/>
      <c r="E29" s="585"/>
      <c r="F29" s="585"/>
      <c r="G29" s="585"/>
      <c r="H29" s="585"/>
      <c r="I29" s="585"/>
      <c r="J29" s="586"/>
    </row>
    <row r="30" spans="2:10" ht="37.5" customHeight="1">
      <c r="B30" s="584"/>
      <c r="C30" s="585"/>
      <c r="D30" s="585"/>
      <c r="E30" s="585"/>
      <c r="F30" s="585"/>
      <c r="G30" s="585"/>
      <c r="H30" s="585"/>
      <c r="I30" s="585"/>
      <c r="J30" s="586"/>
    </row>
    <row r="31" spans="2:10" ht="37.5" customHeight="1">
      <c r="B31" s="584"/>
      <c r="C31" s="585"/>
      <c r="D31" s="585"/>
      <c r="E31" s="585"/>
      <c r="F31" s="585"/>
      <c r="G31" s="585"/>
      <c r="H31" s="585"/>
      <c r="I31" s="585"/>
      <c r="J31" s="586"/>
    </row>
    <row r="32" spans="2:10" ht="37.5" customHeight="1">
      <c r="B32" s="584"/>
      <c r="C32" s="585"/>
      <c r="D32" s="585"/>
      <c r="E32" s="585"/>
      <c r="F32" s="585"/>
      <c r="G32" s="585"/>
      <c r="H32" s="585"/>
      <c r="I32" s="585"/>
      <c r="J32" s="586"/>
    </row>
    <row r="33" spans="2:10" ht="37.5" customHeight="1">
      <c r="B33" s="584"/>
      <c r="C33" s="585"/>
      <c r="D33" s="585"/>
      <c r="E33" s="585"/>
      <c r="F33" s="585"/>
      <c r="G33" s="585"/>
      <c r="H33" s="585"/>
      <c r="I33" s="585"/>
      <c r="J33" s="586"/>
    </row>
    <row r="34" spans="2:10" ht="37.5" customHeight="1">
      <c r="B34" s="584"/>
      <c r="C34" s="585"/>
      <c r="D34" s="585"/>
      <c r="E34" s="585"/>
      <c r="F34" s="585"/>
      <c r="G34" s="585"/>
      <c r="H34" s="585"/>
      <c r="I34" s="585"/>
      <c r="J34" s="586"/>
    </row>
    <row r="35" spans="2:10" ht="37.5" customHeight="1">
      <c r="B35" s="584"/>
      <c r="C35" s="585"/>
      <c r="D35" s="585"/>
      <c r="E35" s="585"/>
      <c r="F35" s="585"/>
      <c r="G35" s="585"/>
      <c r="H35" s="585"/>
      <c r="I35" s="585"/>
      <c r="J35" s="586"/>
    </row>
    <row r="36" spans="2:10" ht="37.5" customHeight="1">
      <c r="B36" s="584"/>
      <c r="C36" s="585"/>
      <c r="D36" s="585"/>
      <c r="E36" s="585"/>
      <c r="F36" s="585"/>
      <c r="G36" s="585"/>
      <c r="H36" s="585"/>
      <c r="I36" s="585"/>
      <c r="J36" s="586"/>
    </row>
    <row r="37" spans="2:10" ht="37.5" customHeight="1">
      <c r="B37" s="587"/>
      <c r="C37" s="588"/>
      <c r="D37" s="588"/>
      <c r="E37" s="588"/>
      <c r="F37" s="588"/>
      <c r="G37" s="588"/>
      <c r="H37" s="588"/>
      <c r="I37" s="588"/>
      <c r="J37" s="589"/>
    </row>
    <row r="39" spans="2:10" ht="17.5" customHeight="1">
      <c r="B39" s="592" t="s">
        <v>1452</v>
      </c>
      <c r="C39" s="592"/>
      <c r="D39" s="592"/>
      <c r="E39" s="592"/>
      <c r="F39" s="592"/>
      <c r="G39" s="592"/>
      <c r="H39" s="592"/>
      <c r="I39" s="592"/>
      <c r="J39" s="592"/>
    </row>
    <row r="40" spans="2:10" ht="37.5" customHeight="1">
      <c r="B40" s="581" t="e" vm="4">
        <v>#VALUE!</v>
      </c>
      <c r="C40" s="582"/>
      <c r="D40" s="582"/>
      <c r="E40" s="582"/>
      <c r="F40" s="582"/>
      <c r="G40" s="582"/>
      <c r="H40" s="582"/>
      <c r="I40" s="582"/>
      <c r="J40" s="583"/>
    </row>
    <row r="41" spans="2:10" ht="37.5" customHeight="1">
      <c r="B41" s="584"/>
      <c r="C41" s="585"/>
      <c r="D41" s="585"/>
      <c r="E41" s="585"/>
      <c r="F41" s="585"/>
      <c r="G41" s="585"/>
      <c r="H41" s="585"/>
      <c r="I41" s="585"/>
      <c r="J41" s="586"/>
    </row>
    <row r="42" spans="2:10" ht="37.5" customHeight="1">
      <c r="B42" s="584"/>
      <c r="C42" s="585"/>
      <c r="D42" s="585"/>
      <c r="E42" s="585"/>
      <c r="F42" s="585"/>
      <c r="G42" s="585"/>
      <c r="H42" s="585"/>
      <c r="I42" s="585"/>
      <c r="J42" s="586"/>
    </row>
    <row r="43" spans="2:10" ht="37.5" customHeight="1">
      <c r="B43" s="584"/>
      <c r="C43" s="585"/>
      <c r="D43" s="585"/>
      <c r="E43" s="585"/>
      <c r="F43" s="585"/>
      <c r="G43" s="585"/>
      <c r="H43" s="585"/>
      <c r="I43" s="585"/>
      <c r="J43" s="586"/>
    </row>
    <row r="44" spans="2:10" ht="37.5" customHeight="1">
      <c r="B44" s="584"/>
      <c r="C44" s="585"/>
      <c r="D44" s="585"/>
      <c r="E44" s="585"/>
      <c r="F44" s="585"/>
      <c r="G44" s="585"/>
      <c r="H44" s="585"/>
      <c r="I44" s="585"/>
      <c r="J44" s="586"/>
    </row>
    <row r="45" spans="2:10" ht="37.5" customHeight="1">
      <c r="B45" s="584"/>
      <c r="C45" s="585"/>
      <c r="D45" s="585"/>
      <c r="E45" s="585"/>
      <c r="F45" s="585"/>
      <c r="G45" s="585"/>
      <c r="H45" s="585"/>
      <c r="I45" s="585"/>
      <c r="J45" s="586"/>
    </row>
    <row r="46" spans="2:10" ht="37.5" customHeight="1">
      <c r="B46" s="584"/>
      <c r="C46" s="585"/>
      <c r="D46" s="585"/>
      <c r="E46" s="585"/>
      <c r="F46" s="585"/>
      <c r="G46" s="585"/>
      <c r="H46" s="585"/>
      <c r="I46" s="585"/>
      <c r="J46" s="586"/>
    </row>
    <row r="47" spans="2:10" ht="37.5" customHeight="1">
      <c r="B47" s="584"/>
      <c r="C47" s="585"/>
      <c r="D47" s="585"/>
      <c r="E47" s="585"/>
      <c r="F47" s="585"/>
      <c r="G47" s="585"/>
      <c r="H47" s="585"/>
      <c r="I47" s="585"/>
      <c r="J47" s="586"/>
    </row>
    <row r="48" spans="2:10" ht="37.5" customHeight="1">
      <c r="B48" s="584"/>
      <c r="C48" s="585"/>
      <c r="D48" s="585"/>
      <c r="E48" s="585"/>
      <c r="F48" s="585"/>
      <c r="G48" s="585"/>
      <c r="H48" s="585"/>
      <c r="I48" s="585"/>
      <c r="J48" s="586"/>
    </row>
    <row r="49" spans="2:10" ht="37.5" customHeight="1">
      <c r="B49" s="587"/>
      <c r="C49" s="588"/>
      <c r="D49" s="588"/>
      <c r="E49" s="588"/>
      <c r="F49" s="588"/>
      <c r="G49" s="588"/>
      <c r="H49" s="588"/>
      <c r="I49" s="588"/>
      <c r="J49" s="589"/>
    </row>
    <row r="51" spans="2:10" ht="17.5" customHeight="1">
      <c r="B51" s="592" t="s">
        <v>1475</v>
      </c>
      <c r="C51" s="592"/>
      <c r="D51" s="592"/>
      <c r="E51" s="592"/>
      <c r="F51" s="592"/>
      <c r="G51" s="592"/>
      <c r="H51" s="592"/>
      <c r="I51" s="592"/>
      <c r="J51" s="592"/>
    </row>
    <row r="52" spans="2:10" ht="37.5" customHeight="1">
      <c r="B52" s="581" t="e" vm="5">
        <v>#VALUE!</v>
      </c>
      <c r="C52" s="582"/>
      <c r="D52" s="582"/>
      <c r="E52" s="582"/>
      <c r="F52" s="582"/>
      <c r="G52" s="582"/>
      <c r="H52" s="582"/>
      <c r="I52" s="582"/>
      <c r="J52" s="583"/>
    </row>
    <row r="53" spans="2:10" ht="37.5" customHeight="1">
      <c r="B53" s="584"/>
      <c r="C53" s="585"/>
      <c r="D53" s="585"/>
      <c r="E53" s="585"/>
      <c r="F53" s="585"/>
      <c r="G53" s="585"/>
      <c r="H53" s="585"/>
      <c r="I53" s="585"/>
      <c r="J53" s="586"/>
    </row>
    <row r="54" spans="2:10" ht="37.5" customHeight="1">
      <c r="B54" s="584"/>
      <c r="C54" s="585"/>
      <c r="D54" s="585"/>
      <c r="E54" s="585"/>
      <c r="F54" s="585"/>
      <c r="G54" s="585"/>
      <c r="H54" s="585"/>
      <c r="I54" s="585"/>
      <c r="J54" s="586"/>
    </row>
    <row r="55" spans="2:10" ht="37.5" customHeight="1">
      <c r="B55" s="584"/>
      <c r="C55" s="585"/>
      <c r="D55" s="585"/>
      <c r="E55" s="585"/>
      <c r="F55" s="585"/>
      <c r="G55" s="585"/>
      <c r="H55" s="585"/>
      <c r="I55" s="585"/>
      <c r="J55" s="586"/>
    </row>
    <row r="56" spans="2:10" ht="37.5" customHeight="1">
      <c r="B56" s="584"/>
      <c r="C56" s="585"/>
      <c r="D56" s="585"/>
      <c r="E56" s="585"/>
      <c r="F56" s="585"/>
      <c r="G56" s="585"/>
      <c r="H56" s="585"/>
      <c r="I56" s="585"/>
      <c r="J56" s="586"/>
    </row>
    <row r="57" spans="2:10" ht="37.5" customHeight="1">
      <c r="B57" s="584"/>
      <c r="C57" s="585"/>
      <c r="D57" s="585"/>
      <c r="E57" s="585"/>
      <c r="F57" s="585"/>
      <c r="G57" s="585"/>
      <c r="H57" s="585"/>
      <c r="I57" s="585"/>
      <c r="J57" s="586"/>
    </row>
    <row r="58" spans="2:10" ht="37.5" customHeight="1">
      <c r="B58" s="584"/>
      <c r="C58" s="585"/>
      <c r="D58" s="585"/>
      <c r="E58" s="585"/>
      <c r="F58" s="585"/>
      <c r="G58" s="585"/>
      <c r="H58" s="585"/>
      <c r="I58" s="585"/>
      <c r="J58" s="586"/>
    </row>
    <row r="59" spans="2:10" ht="37.5" customHeight="1">
      <c r="B59" s="584"/>
      <c r="C59" s="585"/>
      <c r="D59" s="585"/>
      <c r="E59" s="585"/>
      <c r="F59" s="585"/>
      <c r="G59" s="585"/>
      <c r="H59" s="585"/>
      <c r="I59" s="585"/>
      <c r="J59" s="586"/>
    </row>
    <row r="60" spans="2:10" ht="37.5" customHeight="1">
      <c r="B60" s="584"/>
      <c r="C60" s="585"/>
      <c r="D60" s="585"/>
      <c r="E60" s="585"/>
      <c r="F60" s="585"/>
      <c r="G60" s="585"/>
      <c r="H60" s="585"/>
      <c r="I60" s="585"/>
      <c r="J60" s="586"/>
    </row>
    <row r="61" spans="2:10" ht="37.5" customHeight="1">
      <c r="B61" s="587"/>
      <c r="C61" s="588"/>
      <c r="D61" s="588"/>
      <c r="E61" s="588"/>
      <c r="F61" s="588"/>
      <c r="G61" s="588"/>
      <c r="H61" s="588"/>
      <c r="I61" s="588"/>
      <c r="J61" s="589"/>
    </row>
    <row r="63" spans="2:10" ht="17.5" customHeight="1">
      <c r="B63" s="592" t="s">
        <v>1476</v>
      </c>
      <c r="C63" s="592"/>
      <c r="D63" s="592"/>
      <c r="E63" s="592"/>
      <c r="F63" s="592"/>
      <c r="G63" s="592"/>
      <c r="H63" s="592"/>
      <c r="I63" s="592"/>
      <c r="J63" s="592"/>
    </row>
    <row r="64" spans="2:10" ht="37.5" customHeight="1">
      <c r="B64" s="581" t="e" vm="6">
        <v>#VALUE!</v>
      </c>
      <c r="C64" s="582"/>
      <c r="D64" s="582"/>
      <c r="E64" s="582"/>
      <c r="F64" s="582"/>
      <c r="G64" s="582"/>
      <c r="H64" s="582"/>
      <c r="I64" s="582"/>
      <c r="J64" s="583"/>
    </row>
    <row r="65" spans="2:10" ht="37.5" customHeight="1">
      <c r="B65" s="584"/>
      <c r="C65" s="585"/>
      <c r="D65" s="585"/>
      <c r="E65" s="585"/>
      <c r="F65" s="585"/>
      <c r="G65" s="585"/>
      <c r="H65" s="585"/>
      <c r="I65" s="585"/>
      <c r="J65" s="586"/>
    </row>
    <row r="66" spans="2:10" ht="37.5" customHeight="1">
      <c r="B66" s="584"/>
      <c r="C66" s="585"/>
      <c r="D66" s="585"/>
      <c r="E66" s="585"/>
      <c r="F66" s="585"/>
      <c r="G66" s="585"/>
      <c r="H66" s="585"/>
      <c r="I66" s="585"/>
      <c r="J66" s="586"/>
    </row>
    <row r="67" spans="2:10" ht="37.5" customHeight="1">
      <c r="B67" s="584"/>
      <c r="C67" s="585"/>
      <c r="D67" s="585"/>
      <c r="E67" s="585"/>
      <c r="F67" s="585"/>
      <c r="G67" s="585"/>
      <c r="H67" s="585"/>
      <c r="I67" s="585"/>
      <c r="J67" s="586"/>
    </row>
    <row r="68" spans="2:10" ht="37.5" customHeight="1">
      <c r="B68" s="584"/>
      <c r="C68" s="585"/>
      <c r="D68" s="585"/>
      <c r="E68" s="585"/>
      <c r="F68" s="585"/>
      <c r="G68" s="585"/>
      <c r="H68" s="585"/>
      <c r="I68" s="585"/>
      <c r="J68" s="586"/>
    </row>
    <row r="69" spans="2:10" ht="37.5" customHeight="1">
      <c r="B69" s="584"/>
      <c r="C69" s="585"/>
      <c r="D69" s="585"/>
      <c r="E69" s="585"/>
      <c r="F69" s="585"/>
      <c r="G69" s="585"/>
      <c r="H69" s="585"/>
      <c r="I69" s="585"/>
      <c r="J69" s="586"/>
    </row>
    <row r="70" spans="2:10" ht="37.5" customHeight="1">
      <c r="B70" s="584"/>
      <c r="C70" s="585"/>
      <c r="D70" s="585"/>
      <c r="E70" s="585"/>
      <c r="F70" s="585"/>
      <c r="G70" s="585"/>
      <c r="H70" s="585"/>
      <c r="I70" s="585"/>
      <c r="J70" s="586"/>
    </row>
    <row r="71" spans="2:10" ht="37.5" customHeight="1">
      <c r="B71" s="584"/>
      <c r="C71" s="585"/>
      <c r="D71" s="585"/>
      <c r="E71" s="585"/>
      <c r="F71" s="585"/>
      <c r="G71" s="585"/>
      <c r="H71" s="585"/>
      <c r="I71" s="585"/>
      <c r="J71" s="586"/>
    </row>
    <row r="72" spans="2:10" ht="37.5" customHeight="1">
      <c r="B72" s="584"/>
      <c r="C72" s="585"/>
      <c r="D72" s="585"/>
      <c r="E72" s="585"/>
      <c r="F72" s="585"/>
      <c r="G72" s="585"/>
      <c r="H72" s="585"/>
      <c r="I72" s="585"/>
      <c r="J72" s="586"/>
    </row>
    <row r="73" spans="2:10" ht="37.5" customHeight="1">
      <c r="B73" s="587"/>
      <c r="C73" s="588"/>
      <c r="D73" s="588"/>
      <c r="E73" s="588"/>
      <c r="F73" s="588"/>
      <c r="G73" s="588"/>
      <c r="H73" s="588"/>
      <c r="I73" s="588"/>
      <c r="J73" s="589"/>
    </row>
    <row r="75" spans="2:10" ht="17.5" customHeight="1">
      <c r="B75" s="592" t="s">
        <v>1477</v>
      </c>
      <c r="C75" s="592"/>
      <c r="D75" s="592"/>
      <c r="E75" s="592"/>
      <c r="F75" s="592"/>
      <c r="G75" s="592"/>
      <c r="H75" s="592"/>
      <c r="I75" s="592"/>
      <c r="J75" s="592"/>
    </row>
    <row r="76" spans="2:10" ht="37.5" customHeight="1">
      <c r="B76" s="581" t="e" vm="7">
        <v>#VALUE!</v>
      </c>
      <c r="C76" s="582"/>
      <c r="D76" s="582"/>
      <c r="E76" s="582"/>
      <c r="F76" s="582"/>
      <c r="G76" s="582"/>
      <c r="H76" s="582"/>
      <c r="I76" s="582"/>
      <c r="J76" s="583"/>
    </row>
    <row r="77" spans="2:10" ht="37.5" customHeight="1">
      <c r="B77" s="584"/>
      <c r="C77" s="585"/>
      <c r="D77" s="585"/>
      <c r="E77" s="585"/>
      <c r="F77" s="585"/>
      <c r="G77" s="585"/>
      <c r="H77" s="585"/>
      <c r="I77" s="585"/>
      <c r="J77" s="586"/>
    </row>
    <row r="78" spans="2:10" ht="37.5" customHeight="1">
      <c r="B78" s="584"/>
      <c r="C78" s="585"/>
      <c r="D78" s="585"/>
      <c r="E78" s="585"/>
      <c r="F78" s="585"/>
      <c r="G78" s="585"/>
      <c r="H78" s="585"/>
      <c r="I78" s="585"/>
      <c r="J78" s="586"/>
    </row>
    <row r="79" spans="2:10" ht="37.5" customHeight="1">
      <c r="B79" s="584"/>
      <c r="C79" s="585"/>
      <c r="D79" s="585"/>
      <c r="E79" s="585"/>
      <c r="F79" s="585"/>
      <c r="G79" s="585"/>
      <c r="H79" s="585"/>
      <c r="I79" s="585"/>
      <c r="J79" s="586"/>
    </row>
    <row r="80" spans="2:10" ht="37.5" customHeight="1">
      <c r="B80" s="584"/>
      <c r="C80" s="585"/>
      <c r="D80" s="585"/>
      <c r="E80" s="585"/>
      <c r="F80" s="585"/>
      <c r="G80" s="585"/>
      <c r="H80" s="585"/>
      <c r="I80" s="585"/>
      <c r="J80" s="586"/>
    </row>
    <row r="81" spans="2:10" ht="37.5" customHeight="1">
      <c r="B81" s="584"/>
      <c r="C81" s="585"/>
      <c r="D81" s="585"/>
      <c r="E81" s="585"/>
      <c r="F81" s="585"/>
      <c r="G81" s="585"/>
      <c r="H81" s="585"/>
      <c r="I81" s="585"/>
      <c r="J81" s="586"/>
    </row>
    <row r="82" spans="2:10" ht="37.5" customHeight="1">
      <c r="B82" s="584"/>
      <c r="C82" s="585"/>
      <c r="D82" s="585"/>
      <c r="E82" s="585"/>
      <c r="F82" s="585"/>
      <c r="G82" s="585"/>
      <c r="H82" s="585"/>
      <c r="I82" s="585"/>
      <c r="J82" s="586"/>
    </row>
    <row r="83" spans="2:10" ht="37.5" customHeight="1">
      <c r="B83" s="584"/>
      <c r="C83" s="585"/>
      <c r="D83" s="585"/>
      <c r="E83" s="585"/>
      <c r="F83" s="585"/>
      <c r="G83" s="585"/>
      <c r="H83" s="585"/>
      <c r="I83" s="585"/>
      <c r="J83" s="586"/>
    </row>
    <row r="84" spans="2:10" ht="37.5" customHeight="1">
      <c r="B84" s="584"/>
      <c r="C84" s="585"/>
      <c r="D84" s="585"/>
      <c r="E84" s="585"/>
      <c r="F84" s="585"/>
      <c r="G84" s="585"/>
      <c r="H84" s="585"/>
      <c r="I84" s="585"/>
      <c r="J84" s="586"/>
    </row>
    <row r="85" spans="2:10" ht="37.5" customHeight="1">
      <c r="B85" s="587"/>
      <c r="C85" s="588"/>
      <c r="D85" s="588"/>
      <c r="E85" s="588"/>
      <c r="F85" s="588"/>
      <c r="G85" s="588"/>
      <c r="H85" s="588"/>
      <c r="I85" s="588"/>
      <c r="J85" s="589"/>
    </row>
    <row r="87" spans="2:10" ht="17.5" customHeight="1">
      <c r="B87" s="592" t="s">
        <v>1478</v>
      </c>
      <c r="C87" s="592"/>
      <c r="D87" s="592"/>
      <c r="E87" s="592"/>
      <c r="F87" s="592"/>
      <c r="G87" s="592"/>
      <c r="H87" s="592"/>
      <c r="I87" s="592"/>
      <c r="J87" s="592"/>
    </row>
    <row r="88" spans="2:10" ht="37.5" customHeight="1">
      <c r="B88" s="581" t="e" vm="8">
        <v>#VALUE!</v>
      </c>
      <c r="C88" s="582"/>
      <c r="D88" s="582"/>
      <c r="E88" s="582"/>
      <c r="F88" s="582"/>
      <c r="G88" s="582"/>
      <c r="H88" s="582"/>
      <c r="I88" s="582"/>
      <c r="J88" s="583"/>
    </row>
    <row r="89" spans="2:10" ht="37.5" customHeight="1">
      <c r="B89" s="584"/>
      <c r="C89" s="585"/>
      <c r="D89" s="585"/>
      <c r="E89" s="585"/>
      <c r="F89" s="585"/>
      <c r="G89" s="585"/>
      <c r="H89" s="585"/>
      <c r="I89" s="585"/>
      <c r="J89" s="586"/>
    </row>
    <row r="90" spans="2:10" ht="37.5" customHeight="1">
      <c r="B90" s="584"/>
      <c r="C90" s="585"/>
      <c r="D90" s="585"/>
      <c r="E90" s="585"/>
      <c r="F90" s="585"/>
      <c r="G90" s="585"/>
      <c r="H90" s="585"/>
      <c r="I90" s="585"/>
      <c r="J90" s="586"/>
    </row>
    <row r="91" spans="2:10" ht="37.5" customHeight="1">
      <c r="B91" s="584"/>
      <c r="C91" s="585"/>
      <c r="D91" s="585"/>
      <c r="E91" s="585"/>
      <c r="F91" s="585"/>
      <c r="G91" s="585"/>
      <c r="H91" s="585"/>
      <c r="I91" s="585"/>
      <c r="J91" s="586"/>
    </row>
    <row r="92" spans="2:10" ht="37.5" customHeight="1">
      <c r="B92" s="584"/>
      <c r="C92" s="585"/>
      <c r="D92" s="585"/>
      <c r="E92" s="585"/>
      <c r="F92" s="585"/>
      <c r="G92" s="585"/>
      <c r="H92" s="585"/>
      <c r="I92" s="585"/>
      <c r="J92" s="586"/>
    </row>
    <row r="93" spans="2:10" ht="37.5" customHeight="1">
      <c r="B93" s="584"/>
      <c r="C93" s="585"/>
      <c r="D93" s="585"/>
      <c r="E93" s="585"/>
      <c r="F93" s="585"/>
      <c r="G93" s="585"/>
      <c r="H93" s="585"/>
      <c r="I93" s="585"/>
      <c r="J93" s="586"/>
    </row>
    <row r="94" spans="2:10" ht="37.5" customHeight="1">
      <c r="B94" s="584"/>
      <c r="C94" s="585"/>
      <c r="D94" s="585"/>
      <c r="E94" s="585"/>
      <c r="F94" s="585"/>
      <c r="G94" s="585"/>
      <c r="H94" s="585"/>
      <c r="I94" s="585"/>
      <c r="J94" s="586"/>
    </row>
    <row r="95" spans="2:10" ht="37.5" customHeight="1">
      <c r="B95" s="584"/>
      <c r="C95" s="585"/>
      <c r="D95" s="585"/>
      <c r="E95" s="585"/>
      <c r="F95" s="585"/>
      <c r="G95" s="585"/>
      <c r="H95" s="585"/>
      <c r="I95" s="585"/>
      <c r="J95" s="586"/>
    </row>
    <row r="96" spans="2:10" ht="37.5" customHeight="1">
      <c r="B96" s="584"/>
      <c r="C96" s="585"/>
      <c r="D96" s="585"/>
      <c r="E96" s="585"/>
      <c r="F96" s="585"/>
      <c r="G96" s="585"/>
      <c r="H96" s="585"/>
      <c r="I96" s="585"/>
      <c r="J96" s="586"/>
    </row>
    <row r="97" spans="2:10" ht="37.5" customHeight="1">
      <c r="B97" s="587"/>
      <c r="C97" s="588"/>
      <c r="D97" s="588"/>
      <c r="E97" s="588"/>
      <c r="F97" s="588"/>
      <c r="G97" s="588"/>
      <c r="H97" s="588"/>
      <c r="I97" s="588"/>
      <c r="J97" s="589"/>
    </row>
    <row r="99" spans="2:10" ht="17.5" customHeight="1">
      <c r="B99" s="592" t="s">
        <v>1479</v>
      </c>
      <c r="C99" s="592"/>
      <c r="D99" s="592"/>
      <c r="E99" s="592"/>
      <c r="F99" s="592"/>
      <c r="G99" s="592"/>
      <c r="H99" s="592"/>
      <c r="I99" s="592"/>
      <c r="J99" s="592"/>
    </row>
    <row r="100" spans="2:10" ht="37.5" customHeight="1">
      <c r="B100" s="581" t="e" vm="9">
        <v>#VALUE!</v>
      </c>
      <c r="C100" s="582"/>
      <c r="D100" s="582"/>
      <c r="E100" s="582"/>
      <c r="F100" s="582"/>
      <c r="G100" s="582"/>
      <c r="H100" s="582"/>
      <c r="I100" s="582"/>
      <c r="J100" s="583"/>
    </row>
    <row r="101" spans="2:10" ht="37.5" customHeight="1">
      <c r="B101" s="584"/>
      <c r="C101" s="585"/>
      <c r="D101" s="585"/>
      <c r="E101" s="585"/>
      <c r="F101" s="585"/>
      <c r="G101" s="585"/>
      <c r="H101" s="585"/>
      <c r="I101" s="585"/>
      <c r="J101" s="586"/>
    </row>
    <row r="102" spans="2:10" ht="37.5" customHeight="1">
      <c r="B102" s="584"/>
      <c r="C102" s="585"/>
      <c r="D102" s="585"/>
      <c r="E102" s="585"/>
      <c r="F102" s="585"/>
      <c r="G102" s="585"/>
      <c r="H102" s="585"/>
      <c r="I102" s="585"/>
      <c r="J102" s="586"/>
    </row>
    <row r="103" spans="2:10" ht="37.5" customHeight="1">
      <c r="B103" s="584"/>
      <c r="C103" s="585"/>
      <c r="D103" s="585"/>
      <c r="E103" s="585"/>
      <c r="F103" s="585"/>
      <c r="G103" s="585"/>
      <c r="H103" s="585"/>
      <c r="I103" s="585"/>
      <c r="J103" s="586"/>
    </row>
    <row r="104" spans="2:10" ht="37.5" customHeight="1">
      <c r="B104" s="584"/>
      <c r="C104" s="585"/>
      <c r="D104" s="585"/>
      <c r="E104" s="585"/>
      <c r="F104" s="585"/>
      <c r="G104" s="585"/>
      <c r="H104" s="585"/>
      <c r="I104" s="585"/>
      <c r="J104" s="586"/>
    </row>
    <row r="105" spans="2:10" ht="37.5" customHeight="1">
      <c r="B105" s="584"/>
      <c r="C105" s="585"/>
      <c r="D105" s="585"/>
      <c r="E105" s="585"/>
      <c r="F105" s="585"/>
      <c r="G105" s="585"/>
      <c r="H105" s="585"/>
      <c r="I105" s="585"/>
      <c r="J105" s="586"/>
    </row>
    <row r="106" spans="2:10" ht="37.5" customHeight="1">
      <c r="B106" s="584"/>
      <c r="C106" s="585"/>
      <c r="D106" s="585"/>
      <c r="E106" s="585"/>
      <c r="F106" s="585"/>
      <c r="G106" s="585"/>
      <c r="H106" s="585"/>
      <c r="I106" s="585"/>
      <c r="J106" s="586"/>
    </row>
    <row r="107" spans="2:10" ht="37.5" customHeight="1">
      <c r="B107" s="584"/>
      <c r="C107" s="585"/>
      <c r="D107" s="585"/>
      <c r="E107" s="585"/>
      <c r="F107" s="585"/>
      <c r="G107" s="585"/>
      <c r="H107" s="585"/>
      <c r="I107" s="585"/>
      <c r="J107" s="586"/>
    </row>
    <row r="108" spans="2:10" ht="37.5" customHeight="1">
      <c r="B108" s="584"/>
      <c r="C108" s="585"/>
      <c r="D108" s="585"/>
      <c r="E108" s="585"/>
      <c r="F108" s="585"/>
      <c r="G108" s="585"/>
      <c r="H108" s="585"/>
      <c r="I108" s="585"/>
      <c r="J108" s="586"/>
    </row>
    <row r="109" spans="2:10" ht="37.5" customHeight="1">
      <c r="B109" s="587"/>
      <c r="C109" s="588"/>
      <c r="D109" s="588"/>
      <c r="E109" s="588"/>
      <c r="F109" s="588"/>
      <c r="G109" s="588"/>
      <c r="H109" s="588"/>
      <c r="I109" s="588"/>
      <c r="J109" s="589"/>
    </row>
    <row r="111" spans="2:10" ht="17.5" customHeight="1">
      <c r="B111" s="592" t="s">
        <v>1480</v>
      </c>
      <c r="C111" s="592"/>
      <c r="D111" s="592"/>
      <c r="E111" s="592"/>
      <c r="F111" s="592"/>
      <c r="G111" s="592"/>
      <c r="H111" s="592"/>
      <c r="I111" s="592"/>
      <c r="J111" s="592"/>
    </row>
    <row r="112" spans="2:10" ht="37.5" customHeight="1">
      <c r="B112" s="581" t="e" vm="10">
        <v>#VALUE!</v>
      </c>
      <c r="C112" s="582"/>
      <c r="D112" s="582"/>
      <c r="E112" s="582"/>
      <c r="F112" s="582"/>
      <c r="G112" s="582"/>
      <c r="H112" s="582"/>
      <c r="I112" s="582"/>
      <c r="J112" s="583"/>
    </row>
    <row r="113" spans="2:10" ht="37.5" customHeight="1">
      <c r="B113" s="584"/>
      <c r="C113" s="585"/>
      <c r="D113" s="585"/>
      <c r="E113" s="585"/>
      <c r="F113" s="585"/>
      <c r="G113" s="585"/>
      <c r="H113" s="585"/>
      <c r="I113" s="585"/>
      <c r="J113" s="586"/>
    </row>
    <row r="114" spans="2:10" ht="37.5" customHeight="1">
      <c r="B114" s="584"/>
      <c r="C114" s="585"/>
      <c r="D114" s="585"/>
      <c r="E114" s="585"/>
      <c r="F114" s="585"/>
      <c r="G114" s="585"/>
      <c r="H114" s="585"/>
      <c r="I114" s="585"/>
      <c r="J114" s="586"/>
    </row>
    <row r="115" spans="2:10" ht="37.5" customHeight="1">
      <c r="B115" s="584"/>
      <c r="C115" s="585"/>
      <c r="D115" s="585"/>
      <c r="E115" s="585"/>
      <c r="F115" s="585"/>
      <c r="G115" s="585"/>
      <c r="H115" s="585"/>
      <c r="I115" s="585"/>
      <c r="J115" s="586"/>
    </row>
    <row r="116" spans="2:10" ht="37.5" customHeight="1">
      <c r="B116" s="584"/>
      <c r="C116" s="585"/>
      <c r="D116" s="585"/>
      <c r="E116" s="585"/>
      <c r="F116" s="585"/>
      <c r="G116" s="585"/>
      <c r="H116" s="585"/>
      <c r="I116" s="585"/>
      <c r="J116" s="586"/>
    </row>
    <row r="117" spans="2:10" ht="37.5" customHeight="1">
      <c r="B117" s="584"/>
      <c r="C117" s="585"/>
      <c r="D117" s="585"/>
      <c r="E117" s="585"/>
      <c r="F117" s="585"/>
      <c r="G117" s="585"/>
      <c r="H117" s="585"/>
      <c r="I117" s="585"/>
      <c r="J117" s="586"/>
    </row>
    <row r="118" spans="2:10" ht="37.5" customHeight="1">
      <c r="B118" s="584"/>
      <c r="C118" s="585"/>
      <c r="D118" s="585"/>
      <c r="E118" s="585"/>
      <c r="F118" s="585"/>
      <c r="G118" s="585"/>
      <c r="H118" s="585"/>
      <c r="I118" s="585"/>
      <c r="J118" s="586"/>
    </row>
    <row r="119" spans="2:10" ht="37.5" customHeight="1">
      <c r="B119" s="584"/>
      <c r="C119" s="585"/>
      <c r="D119" s="585"/>
      <c r="E119" s="585"/>
      <c r="F119" s="585"/>
      <c r="G119" s="585"/>
      <c r="H119" s="585"/>
      <c r="I119" s="585"/>
      <c r="J119" s="586"/>
    </row>
    <row r="120" spans="2:10" ht="37.5" customHeight="1">
      <c r="B120" s="584"/>
      <c r="C120" s="585"/>
      <c r="D120" s="585"/>
      <c r="E120" s="585"/>
      <c r="F120" s="585"/>
      <c r="G120" s="585"/>
      <c r="H120" s="585"/>
      <c r="I120" s="585"/>
      <c r="J120" s="586"/>
    </row>
    <row r="121" spans="2:10" ht="37.5" customHeight="1">
      <c r="B121" s="587"/>
      <c r="C121" s="588"/>
      <c r="D121" s="588"/>
      <c r="E121" s="588"/>
      <c r="F121" s="588"/>
      <c r="G121" s="588"/>
      <c r="H121" s="588"/>
      <c r="I121" s="588"/>
      <c r="J121" s="589"/>
    </row>
  </sheetData>
  <sheetProtection sheet="1" objects="1" scenarios="1"/>
  <mergeCells count="22">
    <mergeCell ref="B112:J121"/>
    <mergeCell ref="B87:J87"/>
    <mergeCell ref="B88:J97"/>
    <mergeCell ref="B99:J99"/>
    <mergeCell ref="B100:J109"/>
    <mergeCell ref="B111:J111"/>
    <mergeCell ref="B52:J61"/>
    <mergeCell ref="B63:J63"/>
    <mergeCell ref="B64:J73"/>
    <mergeCell ref="B75:J75"/>
    <mergeCell ref="B76:J85"/>
    <mergeCell ref="B27:J27"/>
    <mergeCell ref="B28:J37"/>
    <mergeCell ref="B39:J39"/>
    <mergeCell ref="B40:J49"/>
    <mergeCell ref="B51:J51"/>
    <mergeCell ref="B16:J25"/>
    <mergeCell ref="B1:J1"/>
    <mergeCell ref="B2:J2"/>
    <mergeCell ref="B3:J3"/>
    <mergeCell ref="B4:J13"/>
    <mergeCell ref="B15:J1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4978-7288-48A9-8824-B521F5408A46}">
  <dimension ref="B1:J49"/>
  <sheetViews>
    <sheetView showGridLines="0" topLeftCell="A45" workbookViewId="0">
      <selection activeCell="H63" sqref="H63"/>
    </sheetView>
  </sheetViews>
  <sheetFormatPr baseColWidth="10" defaultColWidth="11" defaultRowHeight="16"/>
  <cols>
    <col min="1" max="1" width="3" customWidth="1"/>
    <col min="2" max="10" width="11.58203125" customWidth="1"/>
    <col min="11" max="11" width="3" customWidth="1"/>
  </cols>
  <sheetData>
    <row r="1" spans="2:10" ht="30" customHeight="1">
      <c r="B1" s="590" t="s">
        <v>1448</v>
      </c>
      <c r="C1" s="590"/>
      <c r="D1" s="590"/>
      <c r="E1" s="590"/>
      <c r="F1" s="590"/>
      <c r="G1" s="590"/>
      <c r="H1" s="590"/>
      <c r="I1" s="590"/>
      <c r="J1" s="590"/>
    </row>
    <row r="2" spans="2:10" ht="24" customHeight="1">
      <c r="B2" s="591"/>
      <c r="C2" s="591"/>
      <c r="D2" s="591"/>
      <c r="E2" s="591"/>
      <c r="F2" s="591"/>
      <c r="G2" s="591"/>
      <c r="H2" s="591"/>
      <c r="I2" s="591"/>
      <c r="J2" s="591"/>
    </row>
    <row r="3" spans="2:10" ht="22" customHeight="1">
      <c r="B3" s="592" t="s">
        <v>1449</v>
      </c>
      <c r="C3" s="592"/>
      <c r="D3" s="592"/>
      <c r="E3" s="592"/>
      <c r="F3" s="592"/>
      <c r="G3" s="592"/>
      <c r="H3" s="592"/>
      <c r="I3" s="592"/>
      <c r="J3" s="592"/>
    </row>
    <row r="4" spans="2:10" ht="37.5" customHeight="1">
      <c r="B4" s="581" t="e" vm="11">
        <v>#VALUE!</v>
      </c>
      <c r="C4" s="582"/>
      <c r="D4" s="582"/>
      <c r="E4" s="582"/>
      <c r="F4" s="582"/>
      <c r="G4" s="582"/>
      <c r="H4" s="582"/>
      <c r="I4" s="582"/>
      <c r="J4" s="583"/>
    </row>
    <row r="5" spans="2:10" ht="37.5" customHeight="1">
      <c r="B5" s="584"/>
      <c r="C5" s="585"/>
      <c r="D5" s="585"/>
      <c r="E5" s="585"/>
      <c r="F5" s="585"/>
      <c r="G5" s="585"/>
      <c r="H5" s="585"/>
      <c r="I5" s="585"/>
      <c r="J5" s="586"/>
    </row>
    <row r="6" spans="2:10" ht="37.5" customHeight="1">
      <c r="B6" s="584"/>
      <c r="C6" s="585"/>
      <c r="D6" s="585"/>
      <c r="E6" s="585"/>
      <c r="F6" s="585"/>
      <c r="G6" s="585"/>
      <c r="H6" s="585"/>
      <c r="I6" s="585"/>
      <c r="J6" s="586"/>
    </row>
    <row r="7" spans="2:10" ht="37.5" customHeight="1">
      <c r="B7" s="584"/>
      <c r="C7" s="585"/>
      <c r="D7" s="585"/>
      <c r="E7" s="585"/>
      <c r="F7" s="585"/>
      <c r="G7" s="585"/>
      <c r="H7" s="585"/>
      <c r="I7" s="585"/>
      <c r="J7" s="586"/>
    </row>
    <row r="8" spans="2:10" ht="37.5" customHeight="1">
      <c r="B8" s="584"/>
      <c r="C8" s="585"/>
      <c r="D8" s="585"/>
      <c r="E8" s="585"/>
      <c r="F8" s="585"/>
      <c r="G8" s="585"/>
      <c r="H8" s="585"/>
      <c r="I8" s="585"/>
      <c r="J8" s="586"/>
    </row>
    <row r="9" spans="2:10" ht="37.5" customHeight="1">
      <c r="B9" s="584"/>
      <c r="C9" s="585"/>
      <c r="D9" s="585"/>
      <c r="E9" s="585"/>
      <c r="F9" s="585"/>
      <c r="G9" s="585"/>
      <c r="H9" s="585"/>
      <c r="I9" s="585"/>
      <c r="J9" s="586"/>
    </row>
    <row r="10" spans="2:10" ht="37.5" customHeight="1">
      <c r="B10" s="584"/>
      <c r="C10" s="585"/>
      <c r="D10" s="585"/>
      <c r="E10" s="585"/>
      <c r="F10" s="585"/>
      <c r="G10" s="585"/>
      <c r="H10" s="585"/>
      <c r="I10" s="585"/>
      <c r="J10" s="586"/>
    </row>
    <row r="11" spans="2:10" ht="37.5" customHeight="1">
      <c r="B11" s="584"/>
      <c r="C11" s="585"/>
      <c r="D11" s="585"/>
      <c r="E11" s="585"/>
      <c r="F11" s="585"/>
      <c r="G11" s="585"/>
      <c r="H11" s="585"/>
      <c r="I11" s="585"/>
      <c r="J11" s="586"/>
    </row>
    <row r="12" spans="2:10" ht="37.5" customHeight="1">
      <c r="B12" s="584"/>
      <c r="C12" s="585"/>
      <c r="D12" s="585"/>
      <c r="E12" s="585"/>
      <c r="F12" s="585"/>
      <c r="G12" s="585"/>
      <c r="H12" s="585"/>
      <c r="I12" s="585"/>
      <c r="J12" s="586"/>
    </row>
    <row r="13" spans="2:10" ht="37.5" customHeight="1">
      <c r="B13" s="587"/>
      <c r="C13" s="588"/>
      <c r="D13" s="588"/>
      <c r="E13" s="588"/>
      <c r="F13" s="588"/>
      <c r="G13" s="588"/>
      <c r="H13" s="588"/>
      <c r="I13" s="588"/>
      <c r="J13" s="589"/>
    </row>
    <row r="15" spans="2:10" ht="22" customHeight="1">
      <c r="B15" s="592" t="s">
        <v>1450</v>
      </c>
      <c r="C15" s="592"/>
      <c r="D15" s="592"/>
      <c r="E15" s="592"/>
      <c r="F15" s="592"/>
      <c r="G15" s="592"/>
      <c r="H15" s="592"/>
      <c r="I15" s="592"/>
      <c r="J15" s="592"/>
    </row>
    <row r="16" spans="2:10" ht="37.5" customHeight="1">
      <c r="B16" s="581" t="e" vm="12">
        <v>#VALUE!</v>
      </c>
      <c r="C16" s="582"/>
      <c r="D16" s="582"/>
      <c r="E16" s="582"/>
      <c r="F16" s="582"/>
      <c r="G16" s="582"/>
      <c r="H16" s="582"/>
      <c r="I16" s="582"/>
      <c r="J16" s="583"/>
    </row>
    <row r="17" spans="2:10" ht="37.5" customHeight="1">
      <c r="B17" s="584"/>
      <c r="C17" s="585"/>
      <c r="D17" s="585"/>
      <c r="E17" s="585"/>
      <c r="F17" s="585"/>
      <c r="G17" s="585"/>
      <c r="H17" s="585"/>
      <c r="I17" s="585"/>
      <c r="J17" s="586"/>
    </row>
    <row r="18" spans="2:10" ht="37.5" customHeight="1">
      <c r="B18" s="584"/>
      <c r="C18" s="585"/>
      <c r="D18" s="585"/>
      <c r="E18" s="585"/>
      <c r="F18" s="585"/>
      <c r="G18" s="585"/>
      <c r="H18" s="585"/>
      <c r="I18" s="585"/>
      <c r="J18" s="586"/>
    </row>
    <row r="19" spans="2:10" ht="37.5" customHeight="1">
      <c r="B19" s="584"/>
      <c r="C19" s="585"/>
      <c r="D19" s="585"/>
      <c r="E19" s="585"/>
      <c r="F19" s="585"/>
      <c r="G19" s="585"/>
      <c r="H19" s="585"/>
      <c r="I19" s="585"/>
      <c r="J19" s="586"/>
    </row>
    <row r="20" spans="2:10" ht="37.5" customHeight="1">
      <c r="B20" s="584"/>
      <c r="C20" s="585"/>
      <c r="D20" s="585"/>
      <c r="E20" s="585"/>
      <c r="F20" s="585"/>
      <c r="G20" s="585"/>
      <c r="H20" s="585"/>
      <c r="I20" s="585"/>
      <c r="J20" s="586"/>
    </row>
    <row r="21" spans="2:10" ht="37.5" customHeight="1">
      <c r="B21" s="584"/>
      <c r="C21" s="585"/>
      <c r="D21" s="585"/>
      <c r="E21" s="585"/>
      <c r="F21" s="585"/>
      <c r="G21" s="585"/>
      <c r="H21" s="585"/>
      <c r="I21" s="585"/>
      <c r="J21" s="586"/>
    </row>
    <row r="22" spans="2:10" ht="37.5" customHeight="1">
      <c r="B22" s="584"/>
      <c r="C22" s="585"/>
      <c r="D22" s="585"/>
      <c r="E22" s="585"/>
      <c r="F22" s="585"/>
      <c r="G22" s="585"/>
      <c r="H22" s="585"/>
      <c r="I22" s="585"/>
      <c r="J22" s="586"/>
    </row>
    <row r="23" spans="2:10" ht="37.5" customHeight="1">
      <c r="B23" s="584"/>
      <c r="C23" s="585"/>
      <c r="D23" s="585"/>
      <c r="E23" s="585"/>
      <c r="F23" s="585"/>
      <c r="G23" s="585"/>
      <c r="H23" s="585"/>
      <c r="I23" s="585"/>
      <c r="J23" s="586"/>
    </row>
    <row r="24" spans="2:10" ht="37.5" customHeight="1">
      <c r="B24" s="584"/>
      <c r="C24" s="585"/>
      <c r="D24" s="585"/>
      <c r="E24" s="585"/>
      <c r="F24" s="585"/>
      <c r="G24" s="585"/>
      <c r="H24" s="585"/>
      <c r="I24" s="585"/>
      <c r="J24" s="586"/>
    </row>
    <row r="25" spans="2:10" ht="37.5" customHeight="1">
      <c r="B25" s="587"/>
      <c r="C25" s="588"/>
      <c r="D25" s="588"/>
      <c r="E25" s="588"/>
      <c r="F25" s="588"/>
      <c r="G25" s="588"/>
      <c r="H25" s="588"/>
      <c r="I25" s="588"/>
      <c r="J25" s="589"/>
    </row>
    <row r="27" spans="2:10" ht="22" customHeight="1">
      <c r="B27" s="592" t="s">
        <v>1451</v>
      </c>
      <c r="C27" s="592"/>
      <c r="D27" s="592"/>
      <c r="E27" s="592"/>
      <c r="F27" s="592"/>
      <c r="G27" s="592"/>
      <c r="H27" s="592"/>
      <c r="I27" s="592"/>
      <c r="J27" s="592"/>
    </row>
    <row r="28" spans="2:10" ht="37.5" customHeight="1">
      <c r="B28" s="581" t="e" vm="13">
        <v>#VALUE!</v>
      </c>
      <c r="C28" s="582"/>
      <c r="D28" s="582"/>
      <c r="E28" s="582"/>
      <c r="F28" s="582"/>
      <c r="G28" s="582"/>
      <c r="H28" s="582"/>
      <c r="I28" s="582"/>
      <c r="J28" s="583"/>
    </row>
    <row r="29" spans="2:10" ht="37.5" customHeight="1">
      <c r="B29" s="584"/>
      <c r="C29" s="585"/>
      <c r="D29" s="585"/>
      <c r="E29" s="585"/>
      <c r="F29" s="585"/>
      <c r="G29" s="585"/>
      <c r="H29" s="585"/>
      <c r="I29" s="585"/>
      <c r="J29" s="586"/>
    </row>
    <row r="30" spans="2:10" ht="37.5" customHeight="1">
      <c r="B30" s="584"/>
      <c r="C30" s="585"/>
      <c r="D30" s="585"/>
      <c r="E30" s="585"/>
      <c r="F30" s="585"/>
      <c r="G30" s="585"/>
      <c r="H30" s="585"/>
      <c r="I30" s="585"/>
      <c r="J30" s="586"/>
    </row>
    <row r="31" spans="2:10" ht="37.5" customHeight="1">
      <c r="B31" s="584"/>
      <c r="C31" s="585"/>
      <c r="D31" s="585"/>
      <c r="E31" s="585"/>
      <c r="F31" s="585"/>
      <c r="G31" s="585"/>
      <c r="H31" s="585"/>
      <c r="I31" s="585"/>
      <c r="J31" s="586"/>
    </row>
    <row r="32" spans="2:10" ht="37.5" customHeight="1">
      <c r="B32" s="584"/>
      <c r="C32" s="585"/>
      <c r="D32" s="585"/>
      <c r="E32" s="585"/>
      <c r="F32" s="585"/>
      <c r="G32" s="585"/>
      <c r="H32" s="585"/>
      <c r="I32" s="585"/>
      <c r="J32" s="586"/>
    </row>
    <row r="33" spans="2:10" ht="37.5" customHeight="1">
      <c r="B33" s="584"/>
      <c r="C33" s="585"/>
      <c r="D33" s="585"/>
      <c r="E33" s="585"/>
      <c r="F33" s="585"/>
      <c r="G33" s="585"/>
      <c r="H33" s="585"/>
      <c r="I33" s="585"/>
      <c r="J33" s="586"/>
    </row>
    <row r="34" spans="2:10" ht="37.5" customHeight="1">
      <c r="B34" s="584"/>
      <c r="C34" s="585"/>
      <c r="D34" s="585"/>
      <c r="E34" s="585"/>
      <c r="F34" s="585"/>
      <c r="G34" s="585"/>
      <c r="H34" s="585"/>
      <c r="I34" s="585"/>
      <c r="J34" s="586"/>
    </row>
    <row r="35" spans="2:10" ht="37.5" customHeight="1">
      <c r="B35" s="584"/>
      <c r="C35" s="585"/>
      <c r="D35" s="585"/>
      <c r="E35" s="585"/>
      <c r="F35" s="585"/>
      <c r="G35" s="585"/>
      <c r="H35" s="585"/>
      <c r="I35" s="585"/>
      <c r="J35" s="586"/>
    </row>
    <row r="36" spans="2:10" ht="37.5" customHeight="1">
      <c r="B36" s="584"/>
      <c r="C36" s="585"/>
      <c r="D36" s="585"/>
      <c r="E36" s="585"/>
      <c r="F36" s="585"/>
      <c r="G36" s="585"/>
      <c r="H36" s="585"/>
      <c r="I36" s="585"/>
      <c r="J36" s="586"/>
    </row>
    <row r="37" spans="2:10" ht="37.5" customHeight="1">
      <c r="B37" s="587"/>
      <c r="C37" s="588"/>
      <c r="D37" s="588"/>
      <c r="E37" s="588"/>
      <c r="F37" s="588"/>
      <c r="G37" s="588"/>
      <c r="H37" s="588"/>
      <c r="I37" s="588"/>
      <c r="J37" s="589"/>
    </row>
    <row r="39" spans="2:10" ht="22" customHeight="1">
      <c r="B39" s="592" t="s">
        <v>1452</v>
      </c>
      <c r="C39" s="592"/>
      <c r="D39" s="592"/>
      <c r="E39" s="592"/>
      <c r="F39" s="592"/>
      <c r="G39" s="592"/>
      <c r="H39" s="592"/>
      <c r="I39" s="592"/>
      <c r="J39" s="592"/>
    </row>
    <row r="40" spans="2:10" ht="37.5" customHeight="1">
      <c r="B40" s="581" t="e" vm="14">
        <v>#VALUE!</v>
      </c>
      <c r="C40" s="582"/>
      <c r="D40" s="582"/>
      <c r="E40" s="582"/>
      <c r="F40" s="582"/>
      <c r="G40" s="582"/>
      <c r="H40" s="582"/>
      <c r="I40" s="582"/>
      <c r="J40" s="583"/>
    </row>
    <row r="41" spans="2:10" ht="37.5" customHeight="1">
      <c r="B41" s="584"/>
      <c r="C41" s="585"/>
      <c r="D41" s="585"/>
      <c r="E41" s="585"/>
      <c r="F41" s="585"/>
      <c r="G41" s="585"/>
      <c r="H41" s="585"/>
      <c r="I41" s="585"/>
      <c r="J41" s="586"/>
    </row>
    <row r="42" spans="2:10" ht="37.5" customHeight="1">
      <c r="B42" s="584"/>
      <c r="C42" s="585"/>
      <c r="D42" s="585"/>
      <c r="E42" s="585"/>
      <c r="F42" s="585"/>
      <c r="G42" s="585"/>
      <c r="H42" s="585"/>
      <c r="I42" s="585"/>
      <c r="J42" s="586"/>
    </row>
    <row r="43" spans="2:10" ht="37.5" customHeight="1">
      <c r="B43" s="584"/>
      <c r="C43" s="585"/>
      <c r="D43" s="585"/>
      <c r="E43" s="585"/>
      <c r="F43" s="585"/>
      <c r="G43" s="585"/>
      <c r="H43" s="585"/>
      <c r="I43" s="585"/>
      <c r="J43" s="586"/>
    </row>
    <row r="44" spans="2:10" ht="37.5" customHeight="1">
      <c r="B44" s="584"/>
      <c r="C44" s="585"/>
      <c r="D44" s="585"/>
      <c r="E44" s="585"/>
      <c r="F44" s="585"/>
      <c r="G44" s="585"/>
      <c r="H44" s="585"/>
      <c r="I44" s="585"/>
      <c r="J44" s="586"/>
    </row>
    <row r="45" spans="2:10" ht="37.5" customHeight="1">
      <c r="B45" s="584"/>
      <c r="C45" s="585"/>
      <c r="D45" s="585"/>
      <c r="E45" s="585"/>
      <c r="F45" s="585"/>
      <c r="G45" s="585"/>
      <c r="H45" s="585"/>
      <c r="I45" s="585"/>
      <c r="J45" s="586"/>
    </row>
    <row r="46" spans="2:10" ht="37.5" customHeight="1">
      <c r="B46" s="584"/>
      <c r="C46" s="585"/>
      <c r="D46" s="585"/>
      <c r="E46" s="585"/>
      <c r="F46" s="585"/>
      <c r="G46" s="585"/>
      <c r="H46" s="585"/>
      <c r="I46" s="585"/>
      <c r="J46" s="586"/>
    </row>
    <row r="47" spans="2:10" ht="37.5" customHeight="1">
      <c r="B47" s="584"/>
      <c r="C47" s="585"/>
      <c r="D47" s="585"/>
      <c r="E47" s="585"/>
      <c r="F47" s="585"/>
      <c r="G47" s="585"/>
      <c r="H47" s="585"/>
      <c r="I47" s="585"/>
      <c r="J47" s="586"/>
    </row>
    <row r="48" spans="2:10" ht="37.5" customHeight="1">
      <c r="B48" s="584"/>
      <c r="C48" s="585"/>
      <c r="D48" s="585"/>
      <c r="E48" s="585"/>
      <c r="F48" s="585"/>
      <c r="G48" s="585"/>
      <c r="H48" s="585"/>
      <c r="I48" s="585"/>
      <c r="J48" s="586"/>
    </row>
    <row r="49" spans="2:10" ht="37.5" customHeight="1">
      <c r="B49" s="587"/>
      <c r="C49" s="588"/>
      <c r="D49" s="588"/>
      <c r="E49" s="588"/>
      <c r="F49" s="588"/>
      <c r="G49" s="588"/>
      <c r="H49" s="588"/>
      <c r="I49" s="588"/>
      <c r="J49" s="589"/>
    </row>
  </sheetData>
  <sheetProtection sheet="1" objects="1" scenarios="1"/>
  <mergeCells count="10">
    <mergeCell ref="B27:J27"/>
    <mergeCell ref="B28:J37"/>
    <mergeCell ref="B39:J39"/>
    <mergeCell ref="B40:J49"/>
    <mergeCell ref="B1:J1"/>
    <mergeCell ref="B2:J2"/>
    <mergeCell ref="B3:J3"/>
    <mergeCell ref="B4:J13"/>
    <mergeCell ref="B15:J15"/>
    <mergeCell ref="B16:J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8374C677858444E8AA0BB8BB0D0ED25" ma:contentTypeVersion="16" ma:contentTypeDescription="Crear nuevo documento." ma:contentTypeScope="" ma:versionID="47931f3ed14e988a47a9821a5e84bc50">
  <xsd:schema xmlns:xsd="http://www.w3.org/2001/XMLSchema" xmlns:xs="http://www.w3.org/2001/XMLSchema" xmlns:p="http://schemas.microsoft.com/office/2006/metadata/properties" xmlns:ns2="08031b62-9f4c-4e7f-bc0d-0ebf66e94f9c" xmlns:ns3="02feef19-8635-4ac1-99c8-359b55ecb566" targetNamespace="http://schemas.microsoft.com/office/2006/metadata/properties" ma:root="true" ma:fieldsID="b95d9e183c7beeb71ec00ac7c2801d8b" ns2:_="" ns3:_="">
    <xsd:import namespace="08031b62-9f4c-4e7f-bc0d-0ebf66e94f9c"/>
    <xsd:import namespace="02feef19-8635-4ac1-99c8-359b55ecb56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31b62-9f4c-4e7f-bc0d-0ebf66e94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4e9e73d8-5e95-4c28-afa1-90bb81f962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feef19-8635-4ac1-99c8-359b55ecb56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36eeedb-7598-4dbc-b1c4-21acdd65fb75}" ma:internalName="TaxCatchAll" ma:showField="CatchAllData" ma:web="02feef19-8635-4ac1-99c8-359b55ecb56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2feef19-8635-4ac1-99c8-359b55ecb566" xsi:nil="true"/>
    <lcf76f155ced4ddcb4097134ff3c332f xmlns="08031b62-9f4c-4e7f-bc0d-0ebf66e94f9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0D4F74-4A4B-4DB8-BBAA-B130F2B2A3EC}"/>
</file>

<file path=customXml/itemProps2.xml><?xml version="1.0" encoding="utf-8"?>
<ds:datastoreItem xmlns:ds="http://schemas.openxmlformats.org/officeDocument/2006/customXml" ds:itemID="{A6B849AA-05E2-4F55-A269-7F301613B960}">
  <ds:schemaRefs>
    <ds:schemaRef ds:uri="http://schemas.microsoft.com/sharepoint/v3/contenttype/forms"/>
  </ds:schemaRefs>
</ds:datastoreItem>
</file>

<file path=customXml/itemProps3.xml><?xml version="1.0" encoding="utf-8"?>
<ds:datastoreItem xmlns:ds="http://schemas.openxmlformats.org/officeDocument/2006/customXml" ds:itemID="{265AB40E-9B71-46E9-8EE0-1B7FCFFF81EB}">
  <ds:schemaRefs>
    <ds:schemaRef ds:uri="http://schemas.microsoft.com/office/2006/metadata/properties"/>
    <ds:schemaRef ds:uri="http://schemas.microsoft.com/office/infopath/2007/PartnerControls"/>
    <ds:schemaRef ds:uri="2915f946-a5be-41ef-82f6-4a9b0caedb8c"/>
    <ds:schemaRef ds:uri="683afdf8-9e3b-456a-9698-bbd4767062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Inicio</vt:lpstr>
      <vt:lpstr>Índice</vt:lpstr>
      <vt:lpstr>Transparencia y divulgación</vt:lpstr>
      <vt:lpstr>Gobierno corporativo</vt:lpstr>
      <vt:lpstr>Materialidad</vt:lpstr>
      <vt:lpstr>Gestión de riesgos y crisis</vt:lpstr>
      <vt:lpstr>Ética en los Negocios</vt:lpstr>
      <vt:lpstr>Influencia política</vt:lpstr>
      <vt:lpstr>Gestión de la cadena de suminis</vt:lpstr>
      <vt:lpstr>Estrategia tributaria</vt:lpstr>
      <vt:lpstr>Seguridad de la información</vt:lpstr>
      <vt:lpstr>Inteligencia Artificial Respons</vt:lpstr>
      <vt:lpstr>Política medioambiental y siste</vt:lpstr>
      <vt:lpstr>Energía</vt:lpstr>
      <vt:lpstr>Residuos y contaminantes</vt:lpstr>
      <vt:lpstr>Agua</vt:lpstr>
      <vt:lpstr>Estrategia climática</vt:lpstr>
      <vt:lpstr>Gestión de productos</vt:lpstr>
      <vt:lpstr>Indicadores laborales</vt:lpstr>
      <vt:lpstr>Derechos humanos</vt:lpstr>
      <vt:lpstr>Gestión del capital humano</vt:lpstr>
      <vt:lpstr>Salud y seguridad ocupacional</vt:lpstr>
      <vt:lpstr>Relación con los clientes</vt:lpstr>
      <vt:lpstr>Relaciones comunitarias</vt:lpstr>
      <vt:lpstr>SASB</vt:lpstr>
      <vt:lpstr>GRI</vt:lpstr>
      <vt:lpstr>Carta de verificación</vt:lpstr>
      <vt:lpstr>Verificación Huella de Carbono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2026-04-29T12:54:31Z</dcterms:created>
  <dcterms:modified xsi:type="dcterms:W3CDTF">2026-08-04T14:55:12Z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0x01010018374C677858444E8AA0BB8BB0D0ED25</vt:lpwstr>
  </property>
  <property fmtid="{D5CDD505-2E9C-101B-9397-08002B2CF9AE}" pid="3" name="MediaServiceImageTags">
    <vt:lpwstr/>
  </property>
</Properties>
</file>